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1425" windowWidth="12060" windowHeight="6945" tabRatio="626" activeTab="0"/>
  </bookViews>
  <sheets>
    <sheet name="User's Guide" sheetId="1" r:id="rId1"/>
    <sheet name="Budget" sheetId="2" r:id="rId2"/>
    <sheet name="Machinery" sheetId="3" r:id="rId3"/>
    <sheet name="Vehicles" sheetId="4" r:id="rId4"/>
    <sheet name="Prices &amp; Rates" sheetId="5" r:id="rId5"/>
  </sheets>
  <externalReferences>
    <externalReference r:id="rId8"/>
  </externalReferences>
  <definedNames>
    <definedName name="copyvl" localSheetId="0">'[1]Machinery'!#REF!</definedName>
    <definedName name="copyvl">'Machinery'!#REF!</definedName>
    <definedName name="copyvm" localSheetId="0">'[1]Machinery'!#REF!</definedName>
    <definedName name="copyvm">'Machinery'!#REF!</definedName>
    <definedName name="implement1" localSheetId="0">'[1]Machinery'!#REF!</definedName>
    <definedName name="implement1">'Machinery'!#REF!</definedName>
    <definedName name="implement2" localSheetId="0">'[1]Machinery'!#REF!</definedName>
    <definedName name="implement2">'Machinery'!#REF!</definedName>
    <definedName name="labor" localSheetId="0">'[1]Machinery'!#REF!</definedName>
    <definedName name="labor">'Machinery'!#REF!</definedName>
    <definedName name="laborfarmer" localSheetId="0">'[1]Machinery'!#REF!</definedName>
    <definedName name="laborfarmer">'Machinery'!#REF!</definedName>
    <definedName name="machinery" localSheetId="0">'[1]Machinery'!#REF!</definedName>
    <definedName name="machinery">'Machinery'!#REF!</definedName>
    <definedName name="machineryfarmer" localSheetId="0">'[1]Machinery'!#REF!</definedName>
    <definedName name="machineryfarmer">'Machinery'!#REF!</definedName>
    <definedName name="power" localSheetId="0">'[1]Machinery'!#REF!</definedName>
    <definedName name="power">'Machinery'!#REF!</definedName>
    <definedName name="_xlnm.Print_Area" localSheetId="2">'Machinery'!$A$1:$Q$100</definedName>
    <definedName name="_xlnm.Print_Area" localSheetId="0">'User''s Guide'!$A$1:$M$272</definedName>
    <definedName name="truck" localSheetId="0">'[1]Vehicles'!#REF!</definedName>
    <definedName name="truck">'Vehicles'!#REF!</definedName>
    <definedName name="truck_lab" localSheetId="0">'[1]Vehicles'!#REF!</definedName>
    <definedName name="truck_lab">'Vehicles'!#REF!</definedName>
    <definedName name="truck_mach" localSheetId="0">'[1]Vehicles'!#REF!</definedName>
    <definedName name="truck_mach">'Vehicles'!#REF!</definedName>
  </definedNames>
  <calcPr fullCalcOnLoad="1"/>
</workbook>
</file>

<file path=xl/comments1.xml><?xml version="1.0" encoding="utf-8"?>
<comments xmlns="http://schemas.openxmlformats.org/spreadsheetml/2006/main">
  <authors>
    <author>Bart Eleveld</author>
  </authors>
  <commentList>
    <comment ref="D33" authorId="0">
      <text>
        <r>
          <rPr>
            <b/>
            <sz val="10"/>
            <rFont val="Tahoma"/>
            <family val="0"/>
          </rPr>
          <t>Here's an example of a "pop-up" help screen.  They are used for definitions and instructions.</t>
        </r>
      </text>
    </comment>
  </commentList>
</comments>
</file>

<file path=xl/comments2.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60"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61"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37"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3.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4.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5.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<sst xmlns="http://schemas.openxmlformats.org/spreadsheetml/2006/main" count="280" uniqueCount="197">
  <si>
    <t>ECONOMIC COSTS and RETURNS</t>
  </si>
  <si>
    <t>Total GROSS Income</t>
  </si>
  <si>
    <t>Materials</t>
  </si>
  <si>
    <t>quantity</t>
  </si>
  <si>
    <t>Machinery</t>
  </si>
  <si>
    <t>Labor</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</si>
  <si>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</si>
  <si>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</si>
  <si>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</si>
  <si>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</si>
  <si>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</si>
  <si>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</si>
  <si>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</si>
  <si>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</si>
  <si>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</si>
  <si>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</si>
  <si>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</si>
  <si>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</si>
  <si>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</si>
  <si>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</si>
  <si>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</si>
  <si>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</si>
  <si>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</si>
  <si>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</si>
  <si>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</si>
  <si>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</si>
  <si>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</si>
  <si>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</si>
  <si>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</si>
  <si>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</si>
  <si>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</si>
  <si>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</si>
  <si>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</si>
  <si>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</si>
  <si>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</si>
  <si>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</si>
  <si>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</si>
  <si>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</si>
  <si>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</si>
  <si>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</si>
  <si>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</si>
  <si>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</si>
  <si>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</si>
  <si>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</si>
  <si>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</si>
  <si>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</si>
  <si>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</si>
  <si>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</si>
  <si>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</si>
  <si>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</si>
  <si>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</si>
  <si>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</si>
  <si>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</si>
  <si>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</si>
  <si>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</si>
  <si>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</si>
  <si>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</si>
  <si>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</si>
  <si>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</si>
  <si>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</si>
  <si>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</si>
  <si>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</si>
  <si>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</si>
  <si>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</si>
  <si>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</si>
  <si>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</si>
  <si>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</si>
  <si>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</si>
  <si>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</si>
  <si>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</si>
  <si>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</si>
  <si>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</si>
  <si>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</si>
  <si>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</si>
  <si>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</si>
  <si>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</si>
  <si>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</si>
  <si>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</si>
  <si>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</si>
  <si>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</si>
  <si>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</si>
  <si>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</si>
  <si>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</si>
  <si>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</si>
  <si>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</si>
  <si>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</si>
  <si>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</si>
  <si>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</si>
  <si>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</si>
  <si>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</si>
  <si>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</si>
  <si>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</si>
  <si>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</si>
  <si>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</si>
  <si>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</si>
  <si>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</si>
  <si>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</si>
  <si>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</si>
  <si>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</si>
  <si>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</si>
  <si>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</si>
  <si>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</si>
  <si>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</si>
  <si>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</si>
  <si>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</si>
  <si>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</si>
  <si>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</si>
  <si>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</si>
  <si>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</si>
  <si>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</si>
  <si>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</si>
  <si>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</si>
  <si>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</si>
  <si>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</si>
  <si>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</si>
  <si>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</si>
  <si>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</si>
  <si>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</si>
  <si>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</si>
  <si>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</si>
  <si>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</si>
  <si>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</si>
  <si>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</si>
  <si>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</si>
  <si>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</si>
  <si>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</si>
  <si>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</si>
  <si>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</si>
  <si>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</si>
  <si>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</si>
  <si>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</si>
  <si>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(other)</t>
  </si>
  <si>
    <t>CASH Cost</t>
  </si>
  <si>
    <t>Machinery &amp; Equipment Insurance</t>
  </si>
  <si>
    <t>Total CASH</t>
  </si>
  <si>
    <t>NONCASH Cost</t>
  </si>
  <si>
    <t>Total NONCASH</t>
  </si>
  <si>
    <t>TOTALS</t>
  </si>
  <si>
    <t>material</t>
  </si>
  <si>
    <t>Vehicle Name</t>
  </si>
  <si>
    <t xml:space="preserve">Repair Factors   </t>
  </si>
  <si>
    <t>Machinery &amp; Equipment Deprec. &amp; Interest</t>
  </si>
  <si>
    <t>PREHARVEST</t>
  </si>
  <si>
    <t>HARVEST</t>
  </si>
  <si>
    <t>Land Lease</t>
  </si>
  <si>
    <t>Pickup 4 WD</t>
  </si>
  <si>
    <t>Miscellaneous</t>
  </si>
  <si>
    <t>Owner Labor</t>
  </si>
  <si>
    <t>Total PREHAVEST</t>
  </si>
  <si>
    <t>Risk Management Education Project</t>
  </si>
  <si>
    <t>POST HARVEST</t>
  </si>
  <si>
    <t>Total POST HARVEST</t>
  </si>
  <si>
    <t>A preharvest operation</t>
  </si>
  <si>
    <t>A material or service</t>
  </si>
  <si>
    <t>A harvest operation</t>
  </si>
  <si>
    <t>A post harvest operation</t>
  </si>
  <si>
    <t>Type in Enterprise Name Here</t>
  </si>
  <si>
    <t>GROSS INCOME minus VAR. and CASH FIXED COST</t>
  </si>
  <si>
    <t>User's Guide</t>
  </si>
  <si>
    <t>Overview</t>
  </si>
  <si>
    <t>The workbook consists of five worksheets:</t>
  </si>
  <si>
    <r>
      <t xml:space="preserve">     </t>
    </r>
    <r>
      <rPr>
        <b/>
        <sz val="10"/>
        <rFont val="Arial"/>
        <family val="2"/>
      </rPr>
      <t>Erik Osborn, Oregon State University, Department of Bioresources Engineering</t>
    </r>
  </si>
  <si>
    <t>by Bart Eleveld, Oregon State University, Dept. of Ag. and Resource Economics (bart.eleveld @orst.edu)</t>
  </si>
  <si>
    <r>
      <t xml:space="preserve">     </t>
    </r>
    <r>
      <rPr>
        <b/>
        <sz val="10"/>
        <rFont val="Arial"/>
        <family val="2"/>
      </rPr>
      <t>Hilda Winters, Wageningen Agricultural University, Farm Management Department</t>
    </r>
  </si>
  <si>
    <r>
      <t>3.</t>
    </r>
    <r>
      <rPr>
        <b/>
        <sz val="10"/>
        <rFont val="Arial"/>
        <family val="2"/>
      </rPr>
      <t>machinery</t>
    </r>
    <r>
      <rPr>
        <sz val="10"/>
        <rFont val="Arial"/>
        <family val="0"/>
      </rPr>
      <t xml:space="preserve"> - the worksheet used to list economic and performance data for your farm machinery and implements</t>
    </r>
  </si>
  <si>
    <t>Entering Data Directly</t>
  </si>
  <si>
    <t>Any of the blue text or numbers represent places where you can enter text directly.  Just left click the cursor on the cell</t>
  </si>
  <si>
    <t>where the data should go and type in the text or numbers.</t>
  </si>
  <si>
    <t>xxxx</t>
  </si>
  <si>
    <t>Type in name of crop</t>
  </si>
  <si>
    <t>To add new operations or materials (and/or services), or to delete operations or materials, you need to click</t>
  </si>
  <si>
    <t>Adding or Deleting Elements on Budget</t>
  </si>
  <si>
    <t>on the appropriate buttons on the budget page.</t>
  </si>
  <si>
    <r>
      <t>1.</t>
    </r>
    <r>
      <rPr>
        <b/>
        <sz val="10"/>
        <rFont val="Arial"/>
        <family val="2"/>
      </rPr>
      <t>User's Guide</t>
    </r>
    <r>
      <rPr>
        <sz val="10"/>
        <rFont val="Arial"/>
        <family val="0"/>
      </rPr>
      <t xml:space="preserve"> - (this worksheet) is used to describe basic workbook operation</t>
    </r>
  </si>
  <si>
    <r>
      <t>2.</t>
    </r>
    <r>
      <rPr>
        <b/>
        <sz val="10"/>
        <rFont val="Arial"/>
        <family val="2"/>
      </rPr>
      <t>Budget</t>
    </r>
    <r>
      <rPr>
        <sz val="10"/>
        <rFont val="Arial"/>
        <family val="0"/>
      </rPr>
      <t xml:space="preserve"> - the worksheet used to outline the revenues from product and exenses from operations and fixed costs</t>
    </r>
  </si>
  <si>
    <r>
      <t>4.</t>
    </r>
    <r>
      <rPr>
        <b/>
        <sz val="10"/>
        <rFont val="Arial"/>
        <family val="2"/>
      </rPr>
      <t>Vehicles</t>
    </r>
    <r>
      <rPr>
        <sz val="10"/>
        <rFont val="Arial"/>
        <family val="0"/>
      </rPr>
      <t xml:space="preserve"> - the worksheet used to list economic and performance data for vehicles such as trucks and ATV's</t>
    </r>
  </si>
  <si>
    <r>
      <t>5.</t>
    </r>
    <r>
      <rPr>
        <b/>
        <sz val="10"/>
        <rFont val="Arial"/>
        <family val="2"/>
      </rPr>
      <t>Prices &amp; Rates</t>
    </r>
    <r>
      <rPr>
        <sz val="10"/>
        <rFont val="Arial"/>
        <family val="2"/>
      </rPr>
      <t xml:space="preserve"> - the worksheet used to list basic fuel labor and interest rates used in the budget</t>
    </r>
  </si>
  <si>
    <t>Calculating Machinery (or Vehicle) Costs</t>
  </si>
  <si>
    <t>Crop Enterprise Budget Calculator</t>
  </si>
  <si>
    <t>Clicking on the machinery or vehicle buttons initiates a series of pop-up windows to calculate labor, fuel and repair costs.</t>
  </si>
  <si>
    <t>Fixed costs like depreciation, interest and insurance are calculated too, but aren't entered into the budget automatically</t>
  </si>
  <si>
    <t>are shown and explained below for machinery.  The windows for vehicles are very similar.</t>
  </si>
  <si>
    <t>since these may or may not be additional or relevant costs for machinery that is already owned.  Examples of the pop-ups</t>
  </si>
  <si>
    <t>Adding machinery or vehicles</t>
  </si>
  <si>
    <t>Also note that if you modify the data here, those changes will be carried into the pop-ups described above.</t>
  </si>
  <si>
    <t>Blank lines are available at the bottom of both the "Machinery" and "Vehicles" worksheets to allow for additional data.</t>
  </si>
  <si>
    <t>Changing Fixed Costs</t>
  </si>
  <si>
    <t>work, but they were not designed to modify fixed costs and the results are unpredictable and unreliable.</t>
  </si>
  <si>
    <r>
      <t xml:space="preserve">Do not try to use the "operations" or "materials" buttons to change, delete or add to fixed cost items. It may </t>
    </r>
    <r>
      <rPr>
        <b/>
        <i/>
        <sz val="10"/>
        <rFont val="Arial"/>
        <family val="2"/>
      </rPr>
      <t>appear</t>
    </r>
    <r>
      <rPr>
        <sz val="10"/>
        <rFont val="Arial"/>
        <family val="0"/>
      </rPr>
      <t xml:space="preserve"> to</t>
    </r>
  </si>
  <si>
    <t>Definitions and Help Pop-ups;</t>
  </si>
  <si>
    <t>Throughout the worksheets, terminology and instructions have been entered into pop-up screens.  Cells that have pop-ups</t>
  </si>
  <si>
    <t xml:space="preserve">associated with them have a red flag on their upper right corner.  When you move the cursor over these cells, the pop up will </t>
  </si>
  <si>
    <t>appear.  Try it now on this cell:</t>
  </si>
  <si>
    <t>This software is a modified Microsoft Excel workbook (collection of worksheets). Its purpose is to allow you to estimate</t>
  </si>
  <si>
    <t xml:space="preserve">the per-acre costs of producing a crop.  </t>
  </si>
  <si>
    <t xml:space="preserve">  and any supporting information you want here</t>
  </si>
  <si>
    <t>Editing Section Headings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</si>
</sst>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8">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14"/>
      <name val="Arial"/>
      <family val="2"/>
    </font>
    <font>
      <b/>
      <sz val="12"/>
      <color indexed="10"/>
      <name val="Arial"/>
      <family val="2"/>
    </font>
    <font>
      <b/>
      <i/>
      <sz val="12"/>
      <name val="Arial"/>
      <family val="2"/>
    </font>
    <font>
      <b/>
      <i/>
      <sz val="10"/>
      <name val="Arial"/>
      <family val="2"/>
    </font>
    <font>
      <u val="single"/>
      <sz val="10"/>
      <name val="Arial"/>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
      <patternFill patternType="solid">
        <fgColor indexed="56"/>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95">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2" fontId="10" fillId="7" borderId="1"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0" fontId="4" fillId="6" borderId="0" xfId="0" applyFont="1" applyFill="1" applyBorder="1" applyAlignment="1" applyProtection="1">
      <alignment/>
      <protection hidden="1"/>
    </xf>
    <xf numFmtId="0" fontId="1" fillId="6" borderId="0" xfId="0" applyFont="1" applyFill="1" applyAlignment="1" applyProtection="1">
      <alignment horizontal="right"/>
      <protection locked="0"/>
    </xf>
    <xf numFmtId="0" fontId="5" fillId="11" borderId="0" xfId="0" applyFont="1" applyFill="1" applyBorder="1" applyAlignment="1" applyProtection="1">
      <alignment horizontal="right"/>
      <protection hidden="1"/>
    </xf>
    <xf numFmtId="0" fontId="7" fillId="11" borderId="0" xfId="0" applyFont="1" applyFill="1" applyAlignment="1" applyProtection="1">
      <alignment horizontal="right"/>
      <protection hidden="1"/>
    </xf>
    <xf numFmtId="2" fontId="1" fillId="2" borderId="12" xfId="19" applyNumberFormat="1" applyFont="1" applyFill="1" applyBorder="1" applyProtection="1">
      <alignment/>
      <protection locked="0"/>
    </xf>
    <xf numFmtId="2" fontId="1" fillId="2" borderId="0" xfId="0" applyNumberFormat="1" applyFont="1" applyFill="1" applyBorder="1" applyAlignment="1" applyProtection="1">
      <alignment/>
      <protection hidden="1"/>
    </xf>
    <xf numFmtId="2" fontId="10" fillId="7" borderId="5" xfId="0" applyNumberFormat="1" applyFont="1" applyFill="1" applyBorder="1" applyAlignment="1" applyProtection="1">
      <alignment/>
      <protection hidden="1"/>
    </xf>
    <xf numFmtId="0" fontId="22" fillId="0" borderId="0" xfId="0" applyFont="1" applyAlignment="1" applyProtection="1">
      <alignment/>
      <protection/>
    </xf>
    <xf numFmtId="0" fontId="0" fillId="0" borderId="0" xfId="0" applyAlignment="1" applyProtection="1">
      <alignment/>
      <protection/>
    </xf>
    <xf numFmtId="0" fontId="23" fillId="0" borderId="0" xfId="0" applyFont="1" applyFill="1" applyAlignment="1" applyProtection="1">
      <alignment/>
      <protection/>
    </xf>
    <xf numFmtId="0" fontId="24" fillId="0" borderId="0" xfId="0" applyFont="1" applyAlignment="1" applyProtection="1">
      <alignment/>
      <protection/>
    </xf>
    <xf numFmtId="0" fontId="19" fillId="0" borderId="0" xfId="0" applyFont="1" applyAlignment="1" applyProtection="1">
      <alignment/>
      <protection/>
    </xf>
    <xf numFmtId="0" fontId="24" fillId="0" borderId="0" xfId="0" applyFont="1" applyAlignment="1">
      <alignment/>
    </xf>
    <xf numFmtId="0" fontId="0" fillId="0" borderId="13" xfId="0" applyBorder="1" applyAlignment="1">
      <alignment/>
    </xf>
    <xf numFmtId="0" fontId="5" fillId="3" borderId="2" xfId="0" applyFont="1" applyFill="1" applyBorder="1" applyAlignment="1" applyProtection="1">
      <alignment/>
      <protection locked="0"/>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png" /><Relationship Id="rId7" Type="http://schemas.openxmlformats.org/officeDocument/2006/relationships/image" Target="../media/image11.png" /><Relationship Id="rId8" Type="http://schemas.openxmlformats.org/officeDocument/2006/relationships/image" Target="../media/image13.png" /><Relationship Id="rId9" Type="http://schemas.openxmlformats.org/officeDocument/2006/relationships/image" Target="../media/image14.png" /><Relationship Id="rId10" Type="http://schemas.openxmlformats.org/officeDocument/2006/relationships/image" Target="../media/image15.png" /><Relationship Id="rId11"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9.emf" /><Relationship Id="rId5" Type="http://schemas.openxmlformats.org/officeDocument/2006/relationships/image" Target="../media/image17.emf" /><Relationship Id="rId6"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5</xdr:row>
      <xdr:rowOff>95250</xdr:rowOff>
    </xdr:from>
    <xdr:to>
      <xdr:col>8</xdr:col>
      <xdr:colOff>361950</xdr:colOff>
      <xdr:row>11</xdr:row>
      <xdr:rowOff>142875</xdr:rowOff>
    </xdr:to>
    <xdr:pic>
      <xdr:nvPicPr>
        <xdr:cNvPr id="1" name="Picture 1"/>
        <xdr:cNvPicPr preferRelativeResize="1">
          <a:picLocks noChangeAspect="1"/>
        </xdr:cNvPicPr>
      </xdr:nvPicPr>
      <xdr:blipFill>
        <a:blip r:embed="rId1"/>
        <a:stretch>
          <a:fillRect/>
        </a:stretch>
      </xdr:blipFill>
      <xdr:spPr>
        <a:xfrm>
          <a:off x="1409700" y="1238250"/>
          <a:ext cx="3829050" cy="1419225"/>
        </a:xfrm>
        <a:prstGeom prst="rect">
          <a:avLst/>
        </a:prstGeom>
        <a:noFill/>
        <a:ln w="9525" cmpd="sng">
          <a:noFill/>
        </a:ln>
      </xdr:spPr>
    </xdr:pic>
    <xdr:clientData/>
  </xdr:twoCellAnchor>
  <xdr:twoCellAnchor editAs="oneCell">
    <xdr:from>
      <xdr:col>2</xdr:col>
      <xdr:colOff>200025</xdr:colOff>
      <xdr:row>38</xdr:row>
      <xdr:rowOff>66675</xdr:rowOff>
    </xdr:from>
    <xdr:to>
      <xdr:col>8</xdr:col>
      <xdr:colOff>476250</xdr:colOff>
      <xdr:row>48</xdr:row>
      <xdr:rowOff>47625</xdr:rowOff>
    </xdr:to>
    <xdr:pic>
      <xdr:nvPicPr>
        <xdr:cNvPr id="2" name="Picture 2"/>
        <xdr:cNvPicPr preferRelativeResize="1">
          <a:picLocks noChangeAspect="1"/>
        </xdr:cNvPicPr>
      </xdr:nvPicPr>
      <xdr:blipFill>
        <a:blip r:embed="rId2"/>
        <a:stretch>
          <a:fillRect/>
        </a:stretch>
      </xdr:blipFill>
      <xdr:spPr>
        <a:xfrm>
          <a:off x="1419225" y="7172325"/>
          <a:ext cx="3933825" cy="1600200"/>
        </a:xfrm>
        <a:prstGeom prst="rect">
          <a:avLst/>
        </a:prstGeom>
        <a:noFill/>
        <a:ln w="12700" cmpd="sng">
          <a:solidFill>
            <a:srgbClr val="000000"/>
          </a:solidFill>
          <a:headEnd type="none"/>
          <a:tailEnd type="none"/>
        </a:ln>
      </xdr:spPr>
    </xdr:pic>
    <xdr:clientData/>
  </xdr:twoCellAnchor>
  <xdr:twoCellAnchor>
    <xdr:from>
      <xdr:col>4</xdr:col>
      <xdr:colOff>428625</xdr:colOff>
      <xdr:row>37</xdr:row>
      <xdr:rowOff>28575</xdr:rowOff>
    </xdr:from>
    <xdr:to>
      <xdr:col>6</xdr:col>
      <xdr:colOff>161925</xdr:colOff>
      <xdr:row>45</xdr:row>
      <xdr:rowOff>85725</xdr:rowOff>
    </xdr:to>
    <xdr:sp>
      <xdr:nvSpPr>
        <xdr:cNvPr id="3" name="Line 3"/>
        <xdr:cNvSpPr>
          <a:spLocks/>
        </xdr:cNvSpPr>
      </xdr:nvSpPr>
      <xdr:spPr>
        <a:xfrm>
          <a:off x="2867025" y="6972300"/>
          <a:ext cx="952500"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66675</xdr:colOff>
      <xdr:row>61</xdr:row>
      <xdr:rowOff>133350</xdr:rowOff>
    </xdr:from>
    <xdr:to>
      <xdr:col>6</xdr:col>
      <xdr:colOff>171450</xdr:colOff>
      <xdr:row>75</xdr:row>
      <xdr:rowOff>95250</xdr:rowOff>
    </xdr:to>
    <xdr:pic>
      <xdr:nvPicPr>
        <xdr:cNvPr id="4" name="Picture 4"/>
        <xdr:cNvPicPr preferRelativeResize="1">
          <a:picLocks noChangeAspect="1"/>
        </xdr:cNvPicPr>
      </xdr:nvPicPr>
      <xdr:blipFill>
        <a:blip r:embed="rId3"/>
        <a:stretch>
          <a:fillRect/>
        </a:stretch>
      </xdr:blipFill>
      <xdr:spPr>
        <a:xfrm>
          <a:off x="2505075" y="10991850"/>
          <a:ext cx="1323975" cy="2228850"/>
        </a:xfrm>
        <a:prstGeom prst="rect">
          <a:avLst/>
        </a:prstGeom>
        <a:noFill/>
        <a:ln w="9525" cmpd="sng">
          <a:noFill/>
        </a:ln>
      </xdr:spPr>
    </xdr:pic>
    <xdr:clientData/>
  </xdr:twoCellAnchor>
  <xdr:twoCellAnchor>
    <xdr:from>
      <xdr:col>0</xdr:col>
      <xdr:colOff>142875</xdr:colOff>
      <xdr:row>53</xdr:row>
      <xdr:rowOff>95250</xdr:rowOff>
    </xdr:from>
    <xdr:to>
      <xdr:col>5</xdr:col>
      <xdr:colOff>533400</xdr:colOff>
      <xdr:row>60</xdr:row>
      <xdr:rowOff>95250</xdr:rowOff>
    </xdr:to>
    <xdr:sp>
      <xdr:nvSpPr>
        <xdr:cNvPr id="5" name="TextBox 5"/>
        <xdr:cNvSpPr txBox="1">
          <a:spLocks noChangeArrowheads="1"/>
        </xdr:cNvSpPr>
      </xdr:nvSpPr>
      <xdr:spPr>
        <a:xfrm>
          <a:off x="142875" y="9658350"/>
          <a:ext cx="3438525" cy="11334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add a new operation, first click your cursor on the line below which you want the new operation to appear. Then click the "Add Operation" button.  A blank operation with zero costs will be added under the line on which you clicked your cursor prior to adding the operation.  You can enter the name and costs of the new operation directly (see above) or use the other buttons explained here.</a:t>
          </a:r>
        </a:p>
      </xdr:txBody>
    </xdr:sp>
    <xdr:clientData/>
  </xdr:twoCellAnchor>
  <xdr:twoCellAnchor>
    <xdr:from>
      <xdr:col>6</xdr:col>
      <xdr:colOff>514350</xdr:colOff>
      <xdr:row>54</xdr:row>
      <xdr:rowOff>123825</xdr:rowOff>
    </xdr:from>
    <xdr:to>
      <xdr:col>10</xdr:col>
      <xdr:colOff>85725</xdr:colOff>
      <xdr:row>60</xdr:row>
      <xdr:rowOff>19050</xdr:rowOff>
    </xdr:to>
    <xdr:sp>
      <xdr:nvSpPr>
        <xdr:cNvPr id="6" name="TextBox 6"/>
        <xdr:cNvSpPr txBox="1">
          <a:spLocks noChangeArrowheads="1"/>
        </xdr:cNvSpPr>
      </xdr:nvSpPr>
      <xdr:spPr>
        <a:xfrm>
          <a:off x="4171950" y="9848850"/>
          <a:ext cx="2009775" cy="8667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delet an existing operation, click your cursor on it, then click the "Delete Operation" button.  You will be asked for confirmation before it is actually deleted</a:t>
          </a:r>
        </a:p>
      </xdr:txBody>
    </xdr:sp>
    <xdr:clientData/>
  </xdr:twoCellAnchor>
  <xdr:twoCellAnchor>
    <xdr:from>
      <xdr:col>0</xdr:col>
      <xdr:colOff>200025</xdr:colOff>
      <xdr:row>62</xdr:row>
      <xdr:rowOff>47625</xdr:rowOff>
    </xdr:from>
    <xdr:to>
      <xdr:col>3</xdr:col>
      <xdr:colOff>314325</xdr:colOff>
      <xdr:row>72</xdr:row>
      <xdr:rowOff>104775</xdr:rowOff>
    </xdr:to>
    <xdr:sp>
      <xdr:nvSpPr>
        <xdr:cNvPr id="7" name="TextBox 7"/>
        <xdr:cNvSpPr txBox="1">
          <a:spLocks noChangeArrowheads="1"/>
        </xdr:cNvSpPr>
      </xdr:nvSpPr>
      <xdr:spPr>
        <a:xfrm>
          <a:off x="200025" y="11068050"/>
          <a:ext cx="1943100" cy="16764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button to calculate the costs of performing machinery operations.  A series of pop-up windows will appear, in which a self-propelled power unit and up to two towed implements can be selected.  Default cost and performance data come from the "Machinery" page, but the data can be modified to fit your farm</a:t>
          </a:r>
        </a:p>
      </xdr:txBody>
    </xdr:sp>
    <xdr:clientData/>
  </xdr:twoCellAnchor>
  <xdr:twoCellAnchor>
    <xdr:from>
      <xdr:col>7</xdr:col>
      <xdr:colOff>57150</xdr:colOff>
      <xdr:row>62</xdr:row>
      <xdr:rowOff>76200</xdr:rowOff>
    </xdr:from>
    <xdr:to>
      <xdr:col>10</xdr:col>
      <xdr:colOff>266700</xdr:colOff>
      <xdr:row>71</xdr:row>
      <xdr:rowOff>152400</xdr:rowOff>
    </xdr:to>
    <xdr:sp>
      <xdr:nvSpPr>
        <xdr:cNvPr id="8" name="TextBox 8"/>
        <xdr:cNvSpPr txBox="1">
          <a:spLocks noChangeArrowheads="1"/>
        </xdr:cNvSpPr>
      </xdr:nvSpPr>
      <xdr:spPr>
        <a:xfrm>
          <a:off x="4324350" y="11096625"/>
          <a:ext cx="2038350" cy="15335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button to calculate the costs of performing operations with vehicles (trucks, autos, ATV's).  A series of windows will appear, in which a vehicle can be selected.  Default cost and performance data come from the "Vehicles" page, but the data can be modified to fit your farm.</a:t>
          </a:r>
        </a:p>
      </xdr:txBody>
    </xdr:sp>
    <xdr:clientData/>
  </xdr:twoCellAnchor>
  <xdr:twoCellAnchor>
    <xdr:from>
      <xdr:col>0</xdr:col>
      <xdr:colOff>228600</xdr:colOff>
      <xdr:row>74</xdr:row>
      <xdr:rowOff>38100</xdr:rowOff>
    </xdr:from>
    <xdr:to>
      <xdr:col>3</xdr:col>
      <xdr:colOff>304800</xdr:colOff>
      <xdr:row>84</xdr:row>
      <xdr:rowOff>19050</xdr:rowOff>
    </xdr:to>
    <xdr:sp>
      <xdr:nvSpPr>
        <xdr:cNvPr id="9" name="TextBox 9"/>
        <xdr:cNvSpPr txBox="1">
          <a:spLocks noChangeArrowheads="1"/>
        </xdr:cNvSpPr>
      </xdr:nvSpPr>
      <xdr:spPr>
        <a:xfrm>
          <a:off x="228600" y="13001625"/>
          <a:ext cx="1905000" cy="1600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button if you would like to add a material or custom service to an operation.  First click on the relevant operation, then click the "Add Material" box.  A blank line will be added below the operation which can then be edited by adding the name, price and quantity of the new material or service.</a:t>
          </a:r>
        </a:p>
      </xdr:txBody>
    </xdr:sp>
    <xdr:clientData/>
  </xdr:twoCellAnchor>
  <xdr:twoCellAnchor>
    <xdr:from>
      <xdr:col>6</xdr:col>
      <xdr:colOff>600075</xdr:colOff>
      <xdr:row>73</xdr:row>
      <xdr:rowOff>152400</xdr:rowOff>
    </xdr:from>
    <xdr:to>
      <xdr:col>10</xdr:col>
      <xdr:colOff>28575</xdr:colOff>
      <xdr:row>83</xdr:row>
      <xdr:rowOff>142875</xdr:rowOff>
    </xdr:to>
    <xdr:sp>
      <xdr:nvSpPr>
        <xdr:cNvPr id="10" name="TextBox 10"/>
        <xdr:cNvSpPr txBox="1">
          <a:spLocks noChangeArrowheads="1"/>
        </xdr:cNvSpPr>
      </xdr:nvSpPr>
      <xdr:spPr>
        <a:xfrm>
          <a:off x="4257675" y="12954000"/>
          <a:ext cx="1866900" cy="16097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Use this button if you want to delete a material or service associated with an existing operation.  Simply click on the material to be deleted, then click the "Delete Material" button.  You will be asked for confirmation before it is actually deleted.</a:t>
          </a:r>
        </a:p>
      </xdr:txBody>
    </xdr:sp>
    <xdr:clientData/>
  </xdr:twoCellAnchor>
  <xdr:twoCellAnchor>
    <xdr:from>
      <xdr:col>3</xdr:col>
      <xdr:colOff>304800</xdr:colOff>
      <xdr:row>71</xdr:row>
      <xdr:rowOff>95250</xdr:rowOff>
    </xdr:from>
    <xdr:to>
      <xdr:col>4</xdr:col>
      <xdr:colOff>238125</xdr:colOff>
      <xdr:row>75</xdr:row>
      <xdr:rowOff>38100</xdr:rowOff>
    </xdr:to>
    <xdr:sp>
      <xdr:nvSpPr>
        <xdr:cNvPr id="11" name="Line 11"/>
        <xdr:cNvSpPr>
          <a:spLocks/>
        </xdr:cNvSpPr>
      </xdr:nvSpPr>
      <xdr:spPr>
        <a:xfrm flipV="1">
          <a:off x="2133600" y="12573000"/>
          <a:ext cx="542925"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73</xdr:row>
      <xdr:rowOff>76200</xdr:rowOff>
    </xdr:from>
    <xdr:to>
      <xdr:col>6</xdr:col>
      <xdr:colOff>590550</xdr:colOff>
      <xdr:row>75</xdr:row>
      <xdr:rowOff>28575</xdr:rowOff>
    </xdr:to>
    <xdr:sp>
      <xdr:nvSpPr>
        <xdr:cNvPr id="12" name="Line 12"/>
        <xdr:cNvSpPr>
          <a:spLocks/>
        </xdr:cNvSpPr>
      </xdr:nvSpPr>
      <xdr:spPr>
        <a:xfrm flipH="1" flipV="1">
          <a:off x="3638550" y="12877800"/>
          <a:ext cx="60960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67</xdr:row>
      <xdr:rowOff>76200</xdr:rowOff>
    </xdr:from>
    <xdr:to>
      <xdr:col>7</xdr:col>
      <xdr:colOff>57150</xdr:colOff>
      <xdr:row>67</xdr:row>
      <xdr:rowOff>104775</xdr:rowOff>
    </xdr:to>
    <xdr:sp>
      <xdr:nvSpPr>
        <xdr:cNvPr id="13" name="Line 13"/>
        <xdr:cNvSpPr>
          <a:spLocks/>
        </xdr:cNvSpPr>
      </xdr:nvSpPr>
      <xdr:spPr>
        <a:xfrm flipH="1" flipV="1">
          <a:off x="3695700" y="11906250"/>
          <a:ext cx="6286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67</xdr:row>
      <xdr:rowOff>114300</xdr:rowOff>
    </xdr:from>
    <xdr:to>
      <xdr:col>4</xdr:col>
      <xdr:colOff>228600</xdr:colOff>
      <xdr:row>67</xdr:row>
      <xdr:rowOff>142875</xdr:rowOff>
    </xdr:to>
    <xdr:sp>
      <xdr:nvSpPr>
        <xdr:cNvPr id="14" name="Line 14"/>
        <xdr:cNvSpPr>
          <a:spLocks/>
        </xdr:cNvSpPr>
      </xdr:nvSpPr>
      <xdr:spPr>
        <a:xfrm flipV="1">
          <a:off x="2152650" y="11944350"/>
          <a:ext cx="5143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60</xdr:row>
      <xdr:rowOff>95250</xdr:rowOff>
    </xdr:from>
    <xdr:to>
      <xdr:col>4</xdr:col>
      <xdr:colOff>228600</xdr:colOff>
      <xdr:row>62</xdr:row>
      <xdr:rowOff>114300</xdr:rowOff>
    </xdr:to>
    <xdr:sp>
      <xdr:nvSpPr>
        <xdr:cNvPr id="15" name="Line 15"/>
        <xdr:cNvSpPr>
          <a:spLocks/>
        </xdr:cNvSpPr>
      </xdr:nvSpPr>
      <xdr:spPr>
        <a:xfrm>
          <a:off x="2009775" y="10791825"/>
          <a:ext cx="6572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60</xdr:row>
      <xdr:rowOff>28575</xdr:rowOff>
    </xdr:from>
    <xdr:to>
      <xdr:col>7</xdr:col>
      <xdr:colOff>104775</xdr:colOff>
      <xdr:row>65</xdr:row>
      <xdr:rowOff>9525</xdr:rowOff>
    </xdr:to>
    <xdr:sp>
      <xdr:nvSpPr>
        <xdr:cNvPr id="16" name="Line 16"/>
        <xdr:cNvSpPr>
          <a:spLocks/>
        </xdr:cNvSpPr>
      </xdr:nvSpPr>
      <xdr:spPr>
        <a:xfrm flipH="1">
          <a:off x="3657600" y="10725150"/>
          <a:ext cx="71437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381000</xdr:colOff>
      <xdr:row>20</xdr:row>
      <xdr:rowOff>133350</xdr:rowOff>
    </xdr:from>
    <xdr:to>
      <xdr:col>9</xdr:col>
      <xdr:colOff>476250</xdr:colOff>
      <xdr:row>22</xdr:row>
      <xdr:rowOff>9525</xdr:rowOff>
    </xdr:to>
    <xdr:pic>
      <xdr:nvPicPr>
        <xdr:cNvPr id="17" name="Picture 17"/>
        <xdr:cNvPicPr preferRelativeResize="1">
          <a:picLocks noChangeAspect="1"/>
        </xdr:cNvPicPr>
      </xdr:nvPicPr>
      <xdr:blipFill>
        <a:blip r:embed="rId4"/>
        <a:stretch>
          <a:fillRect/>
        </a:stretch>
      </xdr:blipFill>
      <xdr:spPr>
        <a:xfrm>
          <a:off x="381000" y="4267200"/>
          <a:ext cx="5581650" cy="200025"/>
        </a:xfrm>
        <a:prstGeom prst="rect">
          <a:avLst/>
        </a:prstGeom>
        <a:noFill/>
        <a:ln w="9525" cmpd="sng">
          <a:noFill/>
        </a:ln>
      </xdr:spPr>
    </xdr:pic>
    <xdr:clientData/>
  </xdr:twoCellAnchor>
  <xdr:twoCellAnchor editAs="oneCell">
    <xdr:from>
      <xdr:col>5</xdr:col>
      <xdr:colOff>161925</xdr:colOff>
      <xdr:row>86</xdr:row>
      <xdr:rowOff>0</xdr:rowOff>
    </xdr:from>
    <xdr:to>
      <xdr:col>7</xdr:col>
      <xdr:colOff>228600</xdr:colOff>
      <xdr:row>88</xdr:row>
      <xdr:rowOff>47625</xdr:rowOff>
    </xdr:to>
    <xdr:pic>
      <xdr:nvPicPr>
        <xdr:cNvPr id="18" name="Picture 18"/>
        <xdr:cNvPicPr preferRelativeResize="1">
          <a:picLocks noChangeAspect="1"/>
        </xdr:cNvPicPr>
      </xdr:nvPicPr>
      <xdr:blipFill>
        <a:blip r:embed="rId5"/>
        <a:stretch>
          <a:fillRect/>
        </a:stretch>
      </xdr:blipFill>
      <xdr:spPr>
        <a:xfrm>
          <a:off x="3209925" y="14906625"/>
          <a:ext cx="1285875" cy="400050"/>
        </a:xfrm>
        <a:prstGeom prst="rect">
          <a:avLst/>
        </a:prstGeom>
        <a:noFill/>
        <a:ln w="9525" cmpd="sng">
          <a:noFill/>
        </a:ln>
      </xdr:spPr>
    </xdr:pic>
    <xdr:clientData/>
  </xdr:twoCellAnchor>
  <xdr:twoCellAnchor editAs="oneCell">
    <xdr:from>
      <xdr:col>1</xdr:col>
      <xdr:colOff>504825</xdr:colOff>
      <xdr:row>98</xdr:row>
      <xdr:rowOff>152400</xdr:rowOff>
    </xdr:from>
    <xdr:to>
      <xdr:col>6</xdr:col>
      <xdr:colOff>200025</xdr:colOff>
      <xdr:row>120</xdr:row>
      <xdr:rowOff>152400</xdr:rowOff>
    </xdr:to>
    <xdr:pic>
      <xdr:nvPicPr>
        <xdr:cNvPr id="19" name="Picture 19"/>
        <xdr:cNvPicPr preferRelativeResize="1">
          <a:picLocks noChangeAspect="1"/>
        </xdr:cNvPicPr>
      </xdr:nvPicPr>
      <xdr:blipFill>
        <a:blip r:embed="rId6"/>
        <a:stretch>
          <a:fillRect/>
        </a:stretch>
      </xdr:blipFill>
      <xdr:spPr>
        <a:xfrm>
          <a:off x="1114425" y="17030700"/>
          <a:ext cx="2743200" cy="3562350"/>
        </a:xfrm>
        <a:prstGeom prst="rect">
          <a:avLst/>
        </a:prstGeom>
        <a:noFill/>
        <a:ln w="1" cmpd="sng">
          <a:noFill/>
        </a:ln>
      </xdr:spPr>
    </xdr:pic>
    <xdr:clientData/>
  </xdr:twoCellAnchor>
  <xdr:twoCellAnchor>
    <xdr:from>
      <xdr:col>5</xdr:col>
      <xdr:colOff>276225</xdr:colOff>
      <xdr:row>93</xdr:row>
      <xdr:rowOff>66675</xdr:rowOff>
    </xdr:from>
    <xdr:to>
      <xdr:col>8</xdr:col>
      <xdr:colOff>133350</xdr:colOff>
      <xdr:row>95</xdr:row>
      <xdr:rowOff>142875</xdr:rowOff>
    </xdr:to>
    <xdr:sp>
      <xdr:nvSpPr>
        <xdr:cNvPr id="20" name="TextBox 20"/>
        <xdr:cNvSpPr txBox="1">
          <a:spLocks noChangeArrowheads="1"/>
        </xdr:cNvSpPr>
      </xdr:nvSpPr>
      <xdr:spPr>
        <a:xfrm>
          <a:off x="3324225" y="16135350"/>
          <a:ext cx="1685925" cy="4000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data comes from the "Prices &amp; Rates" worksheet.</a:t>
          </a:r>
        </a:p>
      </xdr:txBody>
    </xdr:sp>
    <xdr:clientData/>
  </xdr:twoCellAnchor>
  <xdr:twoCellAnchor>
    <xdr:from>
      <xdr:col>1</xdr:col>
      <xdr:colOff>28575</xdr:colOff>
      <xdr:row>94</xdr:row>
      <xdr:rowOff>66675</xdr:rowOff>
    </xdr:from>
    <xdr:to>
      <xdr:col>3</xdr:col>
      <xdr:colOff>561975</xdr:colOff>
      <xdr:row>98</xdr:row>
      <xdr:rowOff>9525</xdr:rowOff>
    </xdr:to>
    <xdr:sp>
      <xdr:nvSpPr>
        <xdr:cNvPr id="21" name="TextBox 21"/>
        <xdr:cNvSpPr txBox="1">
          <a:spLocks noChangeArrowheads="1"/>
        </xdr:cNvSpPr>
      </xdr:nvSpPr>
      <xdr:spPr>
        <a:xfrm>
          <a:off x="638175" y="16297275"/>
          <a:ext cx="1752600" cy="5905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can be changed for just this cost calculation by changing the numbers here.</a:t>
          </a:r>
        </a:p>
      </xdr:txBody>
    </xdr:sp>
    <xdr:clientData/>
  </xdr:twoCellAnchor>
  <xdr:twoCellAnchor>
    <xdr:from>
      <xdr:col>7</xdr:col>
      <xdr:colOff>76200</xdr:colOff>
      <xdr:row>108</xdr:row>
      <xdr:rowOff>47625</xdr:rowOff>
    </xdr:from>
    <xdr:to>
      <xdr:col>9</xdr:col>
      <xdr:colOff>457200</xdr:colOff>
      <xdr:row>114</xdr:row>
      <xdr:rowOff>114300</xdr:rowOff>
    </xdr:to>
    <xdr:sp>
      <xdr:nvSpPr>
        <xdr:cNvPr id="22" name="TextBox 22"/>
        <xdr:cNvSpPr txBox="1">
          <a:spLocks noChangeArrowheads="1"/>
        </xdr:cNvSpPr>
      </xdr:nvSpPr>
      <xdr:spPr>
        <a:xfrm>
          <a:off x="4343400" y="18545175"/>
          <a:ext cx="1600200" cy="10382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Clicking this button will save any changes you made in this pop-up to the "Prices &amp; Rates" data base and the original numbers will no longer be retrievable.</a:t>
          </a:r>
        </a:p>
      </xdr:txBody>
    </xdr:sp>
    <xdr:clientData/>
  </xdr:twoCellAnchor>
  <xdr:twoCellAnchor>
    <xdr:from>
      <xdr:col>6</xdr:col>
      <xdr:colOff>552450</xdr:colOff>
      <xdr:row>100</xdr:row>
      <xdr:rowOff>66675</xdr:rowOff>
    </xdr:from>
    <xdr:to>
      <xdr:col>9</xdr:col>
      <xdr:colOff>381000</xdr:colOff>
      <xdr:row>105</xdr:row>
      <xdr:rowOff>0</xdr:rowOff>
    </xdr:to>
    <xdr:sp>
      <xdr:nvSpPr>
        <xdr:cNvPr id="23" name="TextBox 23"/>
        <xdr:cNvSpPr txBox="1">
          <a:spLocks noChangeArrowheads="1"/>
        </xdr:cNvSpPr>
      </xdr:nvSpPr>
      <xdr:spPr>
        <a:xfrm>
          <a:off x="4210050" y="17268825"/>
          <a:ext cx="1657350" cy="7429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Clicking this button will retrieve the original data from the "Prices &amp; Rates" database.</a:t>
          </a:r>
        </a:p>
      </xdr:txBody>
    </xdr:sp>
    <xdr:clientData/>
  </xdr:twoCellAnchor>
  <xdr:twoCellAnchor>
    <xdr:from>
      <xdr:col>7</xdr:col>
      <xdr:colOff>0</xdr:colOff>
      <xdr:row>117</xdr:row>
      <xdr:rowOff>0</xdr:rowOff>
    </xdr:from>
    <xdr:to>
      <xdr:col>9</xdr:col>
      <xdr:colOff>161925</xdr:colOff>
      <xdr:row>119</xdr:row>
      <xdr:rowOff>0</xdr:rowOff>
    </xdr:to>
    <xdr:sp>
      <xdr:nvSpPr>
        <xdr:cNvPr id="24" name="TextBox 24"/>
        <xdr:cNvSpPr txBox="1">
          <a:spLocks noChangeArrowheads="1"/>
        </xdr:cNvSpPr>
      </xdr:nvSpPr>
      <xdr:spPr>
        <a:xfrm>
          <a:off x="4267200" y="19954875"/>
          <a:ext cx="1381125" cy="3238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When finished, proceed to the next pop-up.</a:t>
          </a:r>
        </a:p>
      </xdr:txBody>
    </xdr:sp>
    <xdr:clientData/>
  </xdr:twoCellAnchor>
  <xdr:twoCellAnchor editAs="oneCell">
    <xdr:from>
      <xdr:col>2</xdr:col>
      <xdr:colOff>581025</xdr:colOff>
      <xdr:row>123</xdr:row>
      <xdr:rowOff>95250</xdr:rowOff>
    </xdr:from>
    <xdr:to>
      <xdr:col>8</xdr:col>
      <xdr:colOff>161925</xdr:colOff>
      <xdr:row>149</xdr:row>
      <xdr:rowOff>76200</xdr:rowOff>
    </xdr:to>
    <xdr:pic>
      <xdr:nvPicPr>
        <xdr:cNvPr id="25" name="Picture 25"/>
        <xdr:cNvPicPr preferRelativeResize="1">
          <a:picLocks noChangeAspect="1"/>
        </xdr:cNvPicPr>
      </xdr:nvPicPr>
      <xdr:blipFill>
        <a:blip r:embed="rId7"/>
        <a:stretch>
          <a:fillRect/>
        </a:stretch>
      </xdr:blipFill>
      <xdr:spPr>
        <a:xfrm>
          <a:off x="1800225" y="21021675"/>
          <a:ext cx="3238500" cy="4191000"/>
        </a:xfrm>
        <a:prstGeom prst="rect">
          <a:avLst/>
        </a:prstGeom>
        <a:noFill/>
        <a:ln w="1" cmpd="sng">
          <a:noFill/>
        </a:ln>
      </xdr:spPr>
    </xdr:pic>
    <xdr:clientData/>
  </xdr:twoCellAnchor>
  <xdr:oneCellAnchor>
    <xdr:from>
      <xdr:col>1</xdr:col>
      <xdr:colOff>314325</xdr:colOff>
      <xdr:row>136</xdr:row>
      <xdr:rowOff>0</xdr:rowOff>
    </xdr:from>
    <xdr:ext cx="76200" cy="200025"/>
    <xdr:sp>
      <xdr:nvSpPr>
        <xdr:cNvPr id="26" name="TextBox 26"/>
        <xdr:cNvSpPr txBox="1">
          <a:spLocks noChangeArrowheads="1"/>
        </xdr:cNvSpPr>
      </xdr:nvSpPr>
      <xdr:spPr>
        <a:xfrm>
          <a:off x="923925" y="23031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128</xdr:row>
      <xdr:rowOff>28575</xdr:rowOff>
    </xdr:from>
    <xdr:to>
      <xdr:col>2</xdr:col>
      <xdr:colOff>228600</xdr:colOff>
      <xdr:row>138</xdr:row>
      <xdr:rowOff>152400</xdr:rowOff>
    </xdr:to>
    <xdr:sp>
      <xdr:nvSpPr>
        <xdr:cNvPr id="27" name="TextBox 27"/>
        <xdr:cNvSpPr txBox="1">
          <a:spLocks noChangeArrowheads="1"/>
        </xdr:cNvSpPr>
      </xdr:nvSpPr>
      <xdr:spPr>
        <a:xfrm>
          <a:off x="209550" y="21764625"/>
          <a:ext cx="1238250" cy="17430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Select a power unit or selp-propelled machine here.  If you select a tractor, successive screens will ask you to select one or two implements depending on what you enter here.</a:t>
          </a:r>
        </a:p>
      </xdr:txBody>
    </xdr:sp>
    <xdr:clientData/>
  </xdr:twoCellAnchor>
  <xdr:twoCellAnchor editAs="oneCell">
    <xdr:from>
      <xdr:col>0</xdr:col>
      <xdr:colOff>447675</xdr:colOff>
      <xdr:row>151</xdr:row>
      <xdr:rowOff>104775</xdr:rowOff>
    </xdr:from>
    <xdr:to>
      <xdr:col>6</xdr:col>
      <xdr:colOff>180975</xdr:colOff>
      <xdr:row>178</xdr:row>
      <xdr:rowOff>133350</xdr:rowOff>
    </xdr:to>
    <xdr:pic>
      <xdr:nvPicPr>
        <xdr:cNvPr id="28" name="Picture 28"/>
        <xdr:cNvPicPr preferRelativeResize="1">
          <a:picLocks noChangeAspect="1"/>
        </xdr:cNvPicPr>
      </xdr:nvPicPr>
      <xdr:blipFill>
        <a:blip r:embed="rId8"/>
        <a:stretch>
          <a:fillRect/>
        </a:stretch>
      </xdr:blipFill>
      <xdr:spPr>
        <a:xfrm>
          <a:off x="447675" y="25565100"/>
          <a:ext cx="3390900" cy="4400550"/>
        </a:xfrm>
        <a:prstGeom prst="rect">
          <a:avLst/>
        </a:prstGeom>
        <a:noFill/>
        <a:ln w="1" cmpd="sng">
          <a:noFill/>
        </a:ln>
      </xdr:spPr>
    </xdr:pic>
    <xdr:clientData/>
  </xdr:twoCellAnchor>
  <xdr:twoCellAnchor>
    <xdr:from>
      <xdr:col>6</xdr:col>
      <xdr:colOff>523875</xdr:colOff>
      <xdr:row>158</xdr:row>
      <xdr:rowOff>38100</xdr:rowOff>
    </xdr:from>
    <xdr:to>
      <xdr:col>9</xdr:col>
      <xdr:colOff>238125</xdr:colOff>
      <xdr:row>173</xdr:row>
      <xdr:rowOff>0</xdr:rowOff>
    </xdr:to>
    <xdr:sp>
      <xdr:nvSpPr>
        <xdr:cNvPr id="29" name="TextBox 29"/>
        <xdr:cNvSpPr txBox="1">
          <a:spLocks noChangeArrowheads="1"/>
        </xdr:cNvSpPr>
      </xdr:nvSpPr>
      <xdr:spPr>
        <a:xfrm>
          <a:off x="4181475" y="26631900"/>
          <a:ext cx="1543050" cy="23907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Several alternatives are available for specifying field capacity or performance:
a.  Based on width, speed and efficiency of the machinery combination,
b.  Based on the processing of a product at a particular rate, or
c.  Explicitly specified by owner</a:t>
          </a:r>
        </a:p>
      </xdr:txBody>
    </xdr:sp>
    <xdr:clientData/>
  </xdr:twoCellAnchor>
  <xdr:twoCellAnchor editAs="oneCell">
    <xdr:from>
      <xdr:col>0</xdr:col>
      <xdr:colOff>571500</xdr:colOff>
      <xdr:row>180</xdr:row>
      <xdr:rowOff>152400</xdr:rowOff>
    </xdr:from>
    <xdr:to>
      <xdr:col>6</xdr:col>
      <xdr:colOff>276225</xdr:colOff>
      <xdr:row>207</xdr:row>
      <xdr:rowOff>152400</xdr:rowOff>
    </xdr:to>
    <xdr:pic>
      <xdr:nvPicPr>
        <xdr:cNvPr id="30" name="Picture 30"/>
        <xdr:cNvPicPr preferRelativeResize="1">
          <a:picLocks noChangeAspect="1"/>
        </xdr:cNvPicPr>
      </xdr:nvPicPr>
      <xdr:blipFill>
        <a:blip r:embed="rId9"/>
        <a:stretch>
          <a:fillRect/>
        </a:stretch>
      </xdr:blipFill>
      <xdr:spPr>
        <a:xfrm>
          <a:off x="571500" y="30308550"/>
          <a:ext cx="3362325" cy="4371975"/>
        </a:xfrm>
        <a:prstGeom prst="rect">
          <a:avLst/>
        </a:prstGeom>
        <a:noFill/>
        <a:ln w="1" cmpd="sng">
          <a:noFill/>
        </a:ln>
      </xdr:spPr>
    </xdr:pic>
    <xdr:clientData/>
  </xdr:twoCellAnchor>
  <xdr:twoCellAnchor>
    <xdr:from>
      <xdr:col>6</xdr:col>
      <xdr:colOff>571500</xdr:colOff>
      <xdr:row>200</xdr:row>
      <xdr:rowOff>104775</xdr:rowOff>
    </xdr:from>
    <xdr:to>
      <xdr:col>9</xdr:col>
      <xdr:colOff>95250</xdr:colOff>
      <xdr:row>204</xdr:row>
      <xdr:rowOff>152400</xdr:rowOff>
    </xdr:to>
    <xdr:sp>
      <xdr:nvSpPr>
        <xdr:cNvPr id="31" name="TextBox 31"/>
        <xdr:cNvSpPr txBox="1">
          <a:spLocks noChangeArrowheads="1"/>
        </xdr:cNvSpPr>
      </xdr:nvSpPr>
      <xdr:spPr>
        <a:xfrm>
          <a:off x="4229100" y="33499425"/>
          <a:ext cx="1352550" cy="695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here to transfer the labor and machiner variable costs to the budget</a:t>
          </a:r>
        </a:p>
      </xdr:txBody>
    </xdr:sp>
    <xdr:clientData/>
  </xdr:twoCellAnchor>
  <xdr:twoCellAnchor>
    <xdr:from>
      <xdr:col>7</xdr:col>
      <xdr:colOff>161925</xdr:colOff>
      <xdr:row>189</xdr:row>
      <xdr:rowOff>66675</xdr:rowOff>
    </xdr:from>
    <xdr:to>
      <xdr:col>9</xdr:col>
      <xdr:colOff>457200</xdr:colOff>
      <xdr:row>197</xdr:row>
      <xdr:rowOff>114300</xdr:rowOff>
    </xdr:to>
    <xdr:sp>
      <xdr:nvSpPr>
        <xdr:cNvPr id="32" name="TextBox 32"/>
        <xdr:cNvSpPr txBox="1">
          <a:spLocks noChangeArrowheads="1"/>
        </xdr:cNvSpPr>
      </xdr:nvSpPr>
      <xdr:spPr>
        <a:xfrm>
          <a:off x="4429125" y="31680150"/>
          <a:ext cx="1514475" cy="13430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fixed costs are calculated for "advisory" purposes.  If a new machinery purchase is being considered, there should be an adjustment made in the fixed cost section of the budget.</a:t>
          </a:r>
        </a:p>
      </xdr:txBody>
    </xdr:sp>
    <xdr:clientData/>
  </xdr:twoCellAnchor>
  <xdr:twoCellAnchor>
    <xdr:from>
      <xdr:col>7</xdr:col>
      <xdr:colOff>200025</xdr:colOff>
      <xdr:row>182</xdr:row>
      <xdr:rowOff>123825</xdr:rowOff>
    </xdr:from>
    <xdr:to>
      <xdr:col>9</xdr:col>
      <xdr:colOff>371475</xdr:colOff>
      <xdr:row>186</xdr:row>
      <xdr:rowOff>66675</xdr:rowOff>
    </xdr:to>
    <xdr:sp>
      <xdr:nvSpPr>
        <xdr:cNvPr id="33" name="TextBox 33"/>
        <xdr:cNvSpPr txBox="1">
          <a:spLocks noChangeArrowheads="1"/>
        </xdr:cNvSpPr>
      </xdr:nvSpPr>
      <xdr:spPr>
        <a:xfrm>
          <a:off x="4467225" y="30603825"/>
          <a:ext cx="1390650" cy="5905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These variable costs can be transferred back to the budget</a:t>
          </a:r>
        </a:p>
      </xdr:txBody>
    </xdr:sp>
    <xdr:clientData/>
  </xdr:twoCellAnchor>
  <xdr:twoCellAnchor>
    <xdr:from>
      <xdr:col>3</xdr:col>
      <xdr:colOff>247650</xdr:colOff>
      <xdr:row>98</xdr:row>
      <xdr:rowOff>28575</xdr:rowOff>
    </xdr:from>
    <xdr:to>
      <xdr:col>3</xdr:col>
      <xdr:colOff>390525</xdr:colOff>
      <xdr:row>102</xdr:row>
      <xdr:rowOff>57150</xdr:rowOff>
    </xdr:to>
    <xdr:sp>
      <xdr:nvSpPr>
        <xdr:cNvPr id="34" name="Line 34"/>
        <xdr:cNvSpPr>
          <a:spLocks/>
        </xdr:cNvSpPr>
      </xdr:nvSpPr>
      <xdr:spPr>
        <a:xfrm>
          <a:off x="2076450" y="16906875"/>
          <a:ext cx="14287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96</xdr:row>
      <xdr:rowOff>0</xdr:rowOff>
    </xdr:from>
    <xdr:to>
      <xdr:col>5</xdr:col>
      <xdr:colOff>495300</xdr:colOff>
      <xdr:row>99</xdr:row>
      <xdr:rowOff>0</xdr:rowOff>
    </xdr:to>
    <xdr:sp>
      <xdr:nvSpPr>
        <xdr:cNvPr id="35" name="Line 35"/>
        <xdr:cNvSpPr>
          <a:spLocks/>
        </xdr:cNvSpPr>
      </xdr:nvSpPr>
      <xdr:spPr>
        <a:xfrm flipV="1">
          <a:off x="3305175" y="16554450"/>
          <a:ext cx="23812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101</xdr:row>
      <xdr:rowOff>123825</xdr:rowOff>
    </xdr:from>
    <xdr:to>
      <xdr:col>6</xdr:col>
      <xdr:colOff>552450</xdr:colOff>
      <xdr:row>102</xdr:row>
      <xdr:rowOff>152400</xdr:rowOff>
    </xdr:to>
    <xdr:sp>
      <xdr:nvSpPr>
        <xdr:cNvPr id="36" name="Line 36"/>
        <xdr:cNvSpPr>
          <a:spLocks/>
        </xdr:cNvSpPr>
      </xdr:nvSpPr>
      <xdr:spPr>
        <a:xfrm flipH="1">
          <a:off x="3495675" y="17487900"/>
          <a:ext cx="71437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105</xdr:row>
      <xdr:rowOff>114300</xdr:rowOff>
    </xdr:from>
    <xdr:to>
      <xdr:col>7</xdr:col>
      <xdr:colOff>76200</xdr:colOff>
      <xdr:row>108</xdr:row>
      <xdr:rowOff>152400</xdr:rowOff>
    </xdr:to>
    <xdr:sp>
      <xdr:nvSpPr>
        <xdr:cNvPr id="37" name="Line 37"/>
        <xdr:cNvSpPr>
          <a:spLocks/>
        </xdr:cNvSpPr>
      </xdr:nvSpPr>
      <xdr:spPr>
        <a:xfrm flipH="1" flipV="1">
          <a:off x="3505200" y="18126075"/>
          <a:ext cx="8382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117</xdr:row>
      <xdr:rowOff>114300</xdr:rowOff>
    </xdr:from>
    <xdr:to>
      <xdr:col>7</xdr:col>
      <xdr:colOff>0</xdr:colOff>
      <xdr:row>119</xdr:row>
      <xdr:rowOff>76200</xdr:rowOff>
    </xdr:to>
    <xdr:sp>
      <xdr:nvSpPr>
        <xdr:cNvPr id="38" name="Line 38"/>
        <xdr:cNvSpPr>
          <a:spLocks/>
        </xdr:cNvSpPr>
      </xdr:nvSpPr>
      <xdr:spPr>
        <a:xfrm flipH="1">
          <a:off x="2343150" y="20069175"/>
          <a:ext cx="192405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131</xdr:row>
      <xdr:rowOff>47625</xdr:rowOff>
    </xdr:from>
    <xdr:to>
      <xdr:col>3</xdr:col>
      <xdr:colOff>142875</xdr:colOff>
      <xdr:row>131</xdr:row>
      <xdr:rowOff>57150</xdr:rowOff>
    </xdr:to>
    <xdr:sp>
      <xdr:nvSpPr>
        <xdr:cNvPr id="39" name="Line 39"/>
        <xdr:cNvSpPr>
          <a:spLocks/>
        </xdr:cNvSpPr>
      </xdr:nvSpPr>
      <xdr:spPr>
        <a:xfrm flipV="1">
          <a:off x="1466850" y="22269450"/>
          <a:ext cx="5048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381000</xdr:colOff>
      <xdr:row>138</xdr:row>
      <xdr:rowOff>9525</xdr:rowOff>
    </xdr:from>
    <xdr:to>
      <xdr:col>4</xdr:col>
      <xdr:colOff>66675</xdr:colOff>
      <xdr:row>144</xdr:row>
      <xdr:rowOff>57150</xdr:rowOff>
    </xdr:to>
    <xdr:sp>
      <xdr:nvSpPr>
        <xdr:cNvPr id="40" name="Line 40"/>
        <xdr:cNvSpPr>
          <a:spLocks/>
        </xdr:cNvSpPr>
      </xdr:nvSpPr>
      <xdr:spPr>
        <a:xfrm>
          <a:off x="990600" y="23364825"/>
          <a:ext cx="1514475"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161</xdr:row>
      <xdr:rowOff>0</xdr:rowOff>
    </xdr:from>
    <xdr:to>
      <xdr:col>6</xdr:col>
      <xdr:colOff>523875</xdr:colOff>
      <xdr:row>162</xdr:row>
      <xdr:rowOff>123825</xdr:rowOff>
    </xdr:to>
    <xdr:sp>
      <xdr:nvSpPr>
        <xdr:cNvPr id="41" name="Line 41"/>
        <xdr:cNvSpPr>
          <a:spLocks/>
        </xdr:cNvSpPr>
      </xdr:nvSpPr>
      <xdr:spPr>
        <a:xfrm flipH="1" flipV="1">
          <a:off x="2733675" y="27079575"/>
          <a:ext cx="14478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166</xdr:row>
      <xdr:rowOff>123825</xdr:rowOff>
    </xdr:from>
    <xdr:to>
      <xdr:col>6</xdr:col>
      <xdr:colOff>533400</xdr:colOff>
      <xdr:row>168</xdr:row>
      <xdr:rowOff>104775</xdr:rowOff>
    </xdr:to>
    <xdr:sp>
      <xdr:nvSpPr>
        <xdr:cNvPr id="42" name="Line 42"/>
        <xdr:cNvSpPr>
          <a:spLocks/>
        </xdr:cNvSpPr>
      </xdr:nvSpPr>
      <xdr:spPr>
        <a:xfrm flipH="1">
          <a:off x="2962275" y="28013025"/>
          <a:ext cx="12287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171</xdr:row>
      <xdr:rowOff>0</xdr:rowOff>
    </xdr:from>
    <xdr:to>
      <xdr:col>6</xdr:col>
      <xdr:colOff>514350</xdr:colOff>
      <xdr:row>174</xdr:row>
      <xdr:rowOff>76200</xdr:rowOff>
    </xdr:to>
    <xdr:sp>
      <xdr:nvSpPr>
        <xdr:cNvPr id="43" name="Line 43"/>
        <xdr:cNvSpPr>
          <a:spLocks/>
        </xdr:cNvSpPr>
      </xdr:nvSpPr>
      <xdr:spPr>
        <a:xfrm flipH="1">
          <a:off x="2438400" y="28698825"/>
          <a:ext cx="173355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184</xdr:row>
      <xdr:rowOff>133350</xdr:rowOff>
    </xdr:from>
    <xdr:to>
      <xdr:col>7</xdr:col>
      <xdr:colOff>200025</xdr:colOff>
      <xdr:row>187</xdr:row>
      <xdr:rowOff>133350</xdr:rowOff>
    </xdr:to>
    <xdr:sp>
      <xdr:nvSpPr>
        <xdr:cNvPr id="44" name="Line 44"/>
        <xdr:cNvSpPr>
          <a:spLocks/>
        </xdr:cNvSpPr>
      </xdr:nvSpPr>
      <xdr:spPr>
        <a:xfrm flipH="1">
          <a:off x="2495550" y="30937200"/>
          <a:ext cx="19716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192</xdr:row>
      <xdr:rowOff>142875</xdr:rowOff>
    </xdr:from>
    <xdr:to>
      <xdr:col>7</xdr:col>
      <xdr:colOff>161925</xdr:colOff>
      <xdr:row>196</xdr:row>
      <xdr:rowOff>19050</xdr:rowOff>
    </xdr:to>
    <xdr:sp>
      <xdr:nvSpPr>
        <xdr:cNvPr id="45" name="Line 45"/>
        <xdr:cNvSpPr>
          <a:spLocks/>
        </xdr:cNvSpPr>
      </xdr:nvSpPr>
      <xdr:spPr>
        <a:xfrm flipH="1">
          <a:off x="2409825" y="32242125"/>
          <a:ext cx="20193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202</xdr:row>
      <xdr:rowOff>19050</xdr:rowOff>
    </xdr:from>
    <xdr:to>
      <xdr:col>6</xdr:col>
      <xdr:colOff>561975</xdr:colOff>
      <xdr:row>206</xdr:row>
      <xdr:rowOff>0</xdr:rowOff>
    </xdr:to>
    <xdr:sp>
      <xdr:nvSpPr>
        <xdr:cNvPr id="46" name="Line 46"/>
        <xdr:cNvSpPr>
          <a:spLocks/>
        </xdr:cNvSpPr>
      </xdr:nvSpPr>
      <xdr:spPr>
        <a:xfrm flipH="1">
          <a:off x="3552825" y="33737550"/>
          <a:ext cx="6667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495300</xdr:colOff>
      <xdr:row>223</xdr:row>
      <xdr:rowOff>152400</xdr:rowOff>
    </xdr:from>
    <xdr:to>
      <xdr:col>10</xdr:col>
      <xdr:colOff>514350</xdr:colOff>
      <xdr:row>245</xdr:row>
      <xdr:rowOff>104775</xdr:rowOff>
    </xdr:to>
    <xdr:pic>
      <xdr:nvPicPr>
        <xdr:cNvPr id="47" name="Picture 47"/>
        <xdr:cNvPicPr preferRelativeResize="1">
          <a:picLocks noChangeAspect="1"/>
        </xdr:cNvPicPr>
      </xdr:nvPicPr>
      <xdr:blipFill>
        <a:blip r:embed="rId10"/>
        <a:stretch>
          <a:fillRect/>
        </a:stretch>
      </xdr:blipFill>
      <xdr:spPr>
        <a:xfrm>
          <a:off x="495300" y="37299900"/>
          <a:ext cx="6115050" cy="3514725"/>
        </a:xfrm>
        <a:prstGeom prst="rect">
          <a:avLst/>
        </a:prstGeom>
        <a:noFill/>
        <a:ln w="1" cmpd="sng">
          <a:noFill/>
        </a:ln>
      </xdr:spPr>
    </xdr:pic>
    <xdr:clientData/>
  </xdr:twoCellAnchor>
  <xdr:twoCellAnchor>
    <xdr:from>
      <xdr:col>0</xdr:col>
      <xdr:colOff>409575</xdr:colOff>
      <xdr:row>215</xdr:row>
      <xdr:rowOff>9525</xdr:rowOff>
    </xdr:from>
    <xdr:to>
      <xdr:col>3</xdr:col>
      <xdr:colOff>190500</xdr:colOff>
      <xdr:row>219</xdr:row>
      <xdr:rowOff>47625</xdr:rowOff>
    </xdr:to>
    <xdr:sp>
      <xdr:nvSpPr>
        <xdr:cNvPr id="48" name="TextBox 48"/>
        <xdr:cNvSpPr txBox="1">
          <a:spLocks noChangeArrowheads="1"/>
        </xdr:cNvSpPr>
      </xdr:nvSpPr>
      <xdr:spPr>
        <a:xfrm>
          <a:off x="409575" y="35861625"/>
          <a:ext cx="1609725" cy="6858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Machines of all types can be added to the bottom of this worksheet.  Don't worry about the category titles.  </a:t>
          </a:r>
        </a:p>
      </xdr:txBody>
    </xdr:sp>
    <xdr:clientData/>
  </xdr:twoCellAnchor>
  <xdr:twoCellAnchor>
    <xdr:from>
      <xdr:col>3</xdr:col>
      <xdr:colOff>552450</xdr:colOff>
      <xdr:row>215</xdr:row>
      <xdr:rowOff>19050</xdr:rowOff>
    </xdr:from>
    <xdr:to>
      <xdr:col>6</xdr:col>
      <xdr:colOff>285750</xdr:colOff>
      <xdr:row>220</xdr:row>
      <xdr:rowOff>85725</xdr:rowOff>
    </xdr:to>
    <xdr:sp>
      <xdr:nvSpPr>
        <xdr:cNvPr id="49" name="TextBox 49"/>
        <xdr:cNvSpPr txBox="1">
          <a:spLocks noChangeArrowheads="1"/>
        </xdr:cNvSpPr>
      </xdr:nvSpPr>
      <xdr:spPr>
        <a:xfrm>
          <a:off x="2381250" y="35871150"/>
          <a:ext cx="1562100" cy="8763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Tractors will have a horsepower rating but efficiency, speed and width are determined by the implements they pull.</a:t>
          </a:r>
        </a:p>
      </xdr:txBody>
    </xdr:sp>
    <xdr:clientData/>
  </xdr:twoCellAnchor>
  <xdr:twoCellAnchor>
    <xdr:from>
      <xdr:col>8</xdr:col>
      <xdr:colOff>142875</xdr:colOff>
      <xdr:row>215</xdr:row>
      <xdr:rowOff>104775</xdr:rowOff>
    </xdr:from>
    <xdr:to>
      <xdr:col>11</xdr:col>
      <xdr:colOff>114300</xdr:colOff>
      <xdr:row>221</xdr:row>
      <xdr:rowOff>85725</xdr:rowOff>
    </xdr:to>
    <xdr:sp>
      <xdr:nvSpPr>
        <xdr:cNvPr id="50" name="TextBox 50"/>
        <xdr:cNvSpPr txBox="1">
          <a:spLocks noChangeArrowheads="1"/>
        </xdr:cNvSpPr>
      </xdr:nvSpPr>
      <xdr:spPr>
        <a:xfrm>
          <a:off x="5019675" y="35956875"/>
          <a:ext cx="1800225" cy="9525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Self-propelled equipment has both a horsepower rating as well as efficiency, speed and width data, whereas towed implements have no horsepower rating.</a:t>
          </a:r>
        </a:p>
      </xdr:txBody>
    </xdr:sp>
    <xdr:clientData/>
  </xdr:twoCellAnchor>
  <xdr:twoCellAnchor>
    <xdr:from>
      <xdr:col>4</xdr:col>
      <xdr:colOff>266700</xdr:colOff>
      <xdr:row>216</xdr:row>
      <xdr:rowOff>76200</xdr:rowOff>
    </xdr:from>
    <xdr:to>
      <xdr:col>8</xdr:col>
      <xdr:colOff>142875</xdr:colOff>
      <xdr:row>238</xdr:row>
      <xdr:rowOff>47625</xdr:rowOff>
    </xdr:to>
    <xdr:sp>
      <xdr:nvSpPr>
        <xdr:cNvPr id="51" name="Line 51"/>
        <xdr:cNvSpPr>
          <a:spLocks/>
        </xdr:cNvSpPr>
      </xdr:nvSpPr>
      <xdr:spPr>
        <a:xfrm flipH="1">
          <a:off x="2705100" y="36090225"/>
          <a:ext cx="2314575" cy="3533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221</xdr:row>
      <xdr:rowOff>85725</xdr:rowOff>
    </xdr:from>
    <xdr:to>
      <xdr:col>8</xdr:col>
      <xdr:colOff>600075</xdr:colOff>
      <xdr:row>241</xdr:row>
      <xdr:rowOff>76200</xdr:rowOff>
    </xdr:to>
    <xdr:sp>
      <xdr:nvSpPr>
        <xdr:cNvPr id="52" name="Line 52"/>
        <xdr:cNvSpPr>
          <a:spLocks/>
        </xdr:cNvSpPr>
      </xdr:nvSpPr>
      <xdr:spPr>
        <a:xfrm flipH="1">
          <a:off x="2686050" y="36909375"/>
          <a:ext cx="2790825" cy="3228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219075</xdr:colOff>
      <xdr:row>220</xdr:row>
      <xdr:rowOff>114300</xdr:rowOff>
    </xdr:from>
    <xdr:to>
      <xdr:col>4</xdr:col>
      <xdr:colOff>333375</xdr:colOff>
      <xdr:row>229</xdr:row>
      <xdr:rowOff>66675</xdr:rowOff>
    </xdr:to>
    <xdr:sp>
      <xdr:nvSpPr>
        <xdr:cNvPr id="53" name="Line 53"/>
        <xdr:cNvSpPr>
          <a:spLocks/>
        </xdr:cNvSpPr>
      </xdr:nvSpPr>
      <xdr:spPr>
        <a:xfrm flipH="1">
          <a:off x="2657475" y="36776025"/>
          <a:ext cx="114300" cy="1409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219</xdr:row>
      <xdr:rowOff>76200</xdr:rowOff>
    </xdr:from>
    <xdr:to>
      <xdr:col>1</xdr:col>
      <xdr:colOff>190500</xdr:colOff>
      <xdr:row>223</xdr:row>
      <xdr:rowOff>142875</xdr:rowOff>
    </xdr:to>
    <xdr:sp>
      <xdr:nvSpPr>
        <xdr:cNvPr id="54" name="Line 54"/>
        <xdr:cNvSpPr>
          <a:spLocks/>
        </xdr:cNvSpPr>
      </xdr:nvSpPr>
      <xdr:spPr>
        <a:xfrm flipV="1">
          <a:off x="771525" y="36576000"/>
          <a:ext cx="28575" cy="7143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419100</xdr:colOff>
      <xdr:row>251</xdr:row>
      <xdr:rowOff>114300</xdr:rowOff>
    </xdr:from>
    <xdr:to>
      <xdr:col>12</xdr:col>
      <xdr:colOff>9525</xdr:colOff>
      <xdr:row>269</xdr:row>
      <xdr:rowOff>114300</xdr:rowOff>
    </xdr:to>
    <xdr:pic>
      <xdr:nvPicPr>
        <xdr:cNvPr id="55" name="Picture 55"/>
        <xdr:cNvPicPr preferRelativeResize="1">
          <a:picLocks noChangeAspect="1"/>
        </xdr:cNvPicPr>
      </xdr:nvPicPr>
      <xdr:blipFill>
        <a:blip r:embed="rId11"/>
        <a:stretch>
          <a:fillRect/>
        </a:stretch>
      </xdr:blipFill>
      <xdr:spPr>
        <a:xfrm>
          <a:off x="1638300" y="41824275"/>
          <a:ext cx="5686425" cy="2914650"/>
        </a:xfrm>
        <a:prstGeom prst="rect">
          <a:avLst/>
        </a:prstGeom>
        <a:noFill/>
        <a:ln w="1" cmpd="sng">
          <a:noFill/>
        </a:ln>
      </xdr:spPr>
    </xdr:pic>
    <xdr:clientData/>
  </xdr:twoCellAnchor>
  <xdr:twoCellAnchor>
    <xdr:from>
      <xdr:col>0</xdr:col>
      <xdr:colOff>295275</xdr:colOff>
      <xdr:row>253</xdr:row>
      <xdr:rowOff>38100</xdr:rowOff>
    </xdr:from>
    <xdr:to>
      <xdr:col>2</xdr:col>
      <xdr:colOff>66675</xdr:colOff>
      <xdr:row>265</xdr:row>
      <xdr:rowOff>76200</xdr:rowOff>
    </xdr:to>
    <xdr:sp>
      <xdr:nvSpPr>
        <xdr:cNvPr id="56" name="TextBox 56"/>
        <xdr:cNvSpPr txBox="1">
          <a:spLocks noChangeArrowheads="1"/>
        </xdr:cNvSpPr>
      </xdr:nvSpPr>
      <xdr:spPr>
        <a:xfrm>
          <a:off x="295275" y="42071925"/>
          <a:ext cx="990600" cy="1981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Several blank lines have been provided to allow the addition of either cash or non-cash fixed cost items.  
Also, the existing item names can be edited.</a:t>
          </a:r>
        </a:p>
      </xdr:txBody>
    </xdr:sp>
    <xdr:clientData/>
  </xdr:twoCellAnchor>
  <xdr:twoCellAnchor>
    <xdr:from>
      <xdr:col>2</xdr:col>
      <xdr:colOff>85725</xdr:colOff>
      <xdr:row>255</xdr:row>
      <xdr:rowOff>38100</xdr:rowOff>
    </xdr:from>
    <xdr:to>
      <xdr:col>3</xdr:col>
      <xdr:colOff>152400</xdr:colOff>
      <xdr:row>257</xdr:row>
      <xdr:rowOff>38100</xdr:rowOff>
    </xdr:to>
    <xdr:sp>
      <xdr:nvSpPr>
        <xdr:cNvPr id="57" name="Line 57"/>
        <xdr:cNvSpPr>
          <a:spLocks/>
        </xdr:cNvSpPr>
      </xdr:nvSpPr>
      <xdr:spPr>
        <a:xfrm>
          <a:off x="1304925" y="42395775"/>
          <a:ext cx="6762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261</xdr:row>
      <xdr:rowOff>19050</xdr:rowOff>
    </xdr:from>
    <xdr:to>
      <xdr:col>3</xdr:col>
      <xdr:colOff>171450</xdr:colOff>
      <xdr:row>263</xdr:row>
      <xdr:rowOff>9525</xdr:rowOff>
    </xdr:to>
    <xdr:sp>
      <xdr:nvSpPr>
        <xdr:cNvPr id="58" name="Line 58"/>
        <xdr:cNvSpPr>
          <a:spLocks/>
        </xdr:cNvSpPr>
      </xdr:nvSpPr>
      <xdr:spPr>
        <a:xfrm flipV="1">
          <a:off x="1295400" y="43348275"/>
          <a:ext cx="7048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272</xdr:row>
      <xdr:rowOff>114300</xdr:rowOff>
    </xdr:from>
    <xdr:to>
      <xdr:col>10</xdr:col>
      <xdr:colOff>200025</xdr:colOff>
      <xdr:row>277</xdr:row>
      <xdr:rowOff>9525</xdr:rowOff>
    </xdr:to>
    <xdr:sp>
      <xdr:nvSpPr>
        <xdr:cNvPr id="59" name="TextBox 60"/>
        <xdr:cNvSpPr txBox="1">
          <a:spLocks noChangeArrowheads="1"/>
        </xdr:cNvSpPr>
      </xdr:nvSpPr>
      <xdr:spPr>
        <a:xfrm>
          <a:off x="2714625" y="45253275"/>
          <a:ext cx="3581400" cy="70485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If you need to change the text in the section headings or total lines, click the Excel "</a:t>
          </a:r>
          <a:r>
            <a:rPr lang="en-US" cap="none" sz="1000" b="0" i="0" u="sng" baseline="0">
              <a:latin typeface="Arial"/>
              <a:ea typeface="Arial"/>
              <a:cs typeface="Arial"/>
            </a:rPr>
            <a:t>T</a:t>
          </a:r>
          <a:r>
            <a:rPr lang="en-US" cap="none" sz="1000" b="0" i="0" u="none" baseline="0">
              <a:latin typeface="Arial"/>
              <a:ea typeface="Arial"/>
              <a:cs typeface="Arial"/>
            </a:rPr>
            <a:t>ools" menu, then "</a:t>
          </a:r>
          <a:r>
            <a:rPr lang="en-US" cap="none" sz="1000" b="0" i="0" u="sng" baseline="0">
              <a:latin typeface="Arial"/>
              <a:ea typeface="Arial"/>
              <a:cs typeface="Arial"/>
            </a:rPr>
            <a:t>P</a:t>
          </a:r>
          <a:r>
            <a:rPr lang="en-US" cap="none" sz="1000" b="0" i="0" u="none" baseline="0">
              <a:latin typeface="Arial"/>
              <a:ea typeface="Arial"/>
              <a:cs typeface="Arial"/>
            </a:rPr>
            <a:t>rotection", then "</a:t>
          </a:r>
          <a:r>
            <a:rPr lang="en-US" cap="none" sz="1000" b="0" i="0" u="sng" baseline="0">
              <a:latin typeface="Arial"/>
              <a:ea typeface="Arial"/>
              <a:cs typeface="Arial"/>
            </a:rPr>
            <a:t>U</a:t>
          </a:r>
          <a:r>
            <a:rPr lang="en-US" cap="none" sz="1000" b="0" i="0" u="none" baseline="0">
              <a:latin typeface="Arial"/>
              <a:ea typeface="Arial"/>
              <a:cs typeface="Arial"/>
            </a:rPr>
            <a:t>nprotect Sheet".  Don't forget to reverse this procedure when you are finished to prevent the possibility of overwriting formulas.</a:t>
          </a:r>
        </a:p>
      </xdr:txBody>
    </xdr:sp>
    <xdr:clientData/>
  </xdr:twoCellAnchor>
  <xdr:twoCellAnchor>
    <xdr:from>
      <xdr:col>4</xdr:col>
      <xdr:colOff>485775</xdr:colOff>
      <xdr:row>265</xdr:row>
      <xdr:rowOff>19050</xdr:rowOff>
    </xdr:from>
    <xdr:to>
      <xdr:col>6</xdr:col>
      <xdr:colOff>123825</xdr:colOff>
      <xdr:row>272</xdr:row>
      <xdr:rowOff>114300</xdr:rowOff>
    </xdr:to>
    <xdr:sp>
      <xdr:nvSpPr>
        <xdr:cNvPr id="60" name="Line 61"/>
        <xdr:cNvSpPr>
          <a:spLocks/>
        </xdr:cNvSpPr>
      </xdr:nvSpPr>
      <xdr:spPr>
        <a:xfrm flipH="1" flipV="1">
          <a:off x="2924175" y="43995975"/>
          <a:ext cx="857250" cy="1257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260</xdr:row>
      <xdr:rowOff>19050</xdr:rowOff>
    </xdr:from>
    <xdr:to>
      <xdr:col>7</xdr:col>
      <xdr:colOff>0</xdr:colOff>
      <xdr:row>272</xdr:row>
      <xdr:rowOff>95250</xdr:rowOff>
    </xdr:to>
    <xdr:sp>
      <xdr:nvSpPr>
        <xdr:cNvPr id="61" name="Line 62"/>
        <xdr:cNvSpPr>
          <a:spLocks/>
        </xdr:cNvSpPr>
      </xdr:nvSpPr>
      <xdr:spPr>
        <a:xfrm flipH="1" flipV="1">
          <a:off x="2867025" y="43186350"/>
          <a:ext cx="1400175" cy="2047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11</xdr:col>
      <xdr:colOff>0</xdr:colOff>
      <xdr:row>3</xdr:row>
      <xdr:rowOff>0</xdr:rowOff>
    </xdr:to>
    <xdr:pic>
      <xdr:nvPicPr>
        <xdr:cNvPr id="1" name="CommandButton1"/>
        <xdr:cNvPicPr preferRelativeResize="1">
          <a:picLocks noChangeAspect="1"/>
        </xdr:cNvPicPr>
      </xdr:nvPicPr>
      <xdr:blipFill>
        <a:blip r:embed="rId1"/>
        <a:stretch>
          <a:fillRect/>
        </a:stretch>
      </xdr:blipFill>
      <xdr:spPr>
        <a:xfrm>
          <a:off x="5534025" y="190500"/>
          <a:ext cx="1028700" cy="323850"/>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53402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10</xdr:col>
      <xdr:colOff>0</xdr:colOff>
      <xdr:row>7</xdr:row>
      <xdr:rowOff>0</xdr:rowOff>
    </xdr:to>
    <xdr:pic>
      <xdr:nvPicPr>
        <xdr:cNvPr id="3" name="CommandButton3"/>
        <xdr:cNvPicPr preferRelativeResize="1">
          <a:picLocks noChangeAspect="1"/>
        </xdr:cNvPicPr>
      </xdr:nvPicPr>
      <xdr:blipFill>
        <a:blip r:embed="rId3"/>
        <a:stretch>
          <a:fillRect/>
        </a:stretch>
      </xdr:blipFill>
      <xdr:spPr>
        <a:xfrm>
          <a:off x="5534025" y="838200"/>
          <a:ext cx="514350"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53402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53402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11</xdr:col>
      <xdr:colOff>0</xdr:colOff>
      <xdr:row>7</xdr:row>
      <xdr:rowOff>0</xdr:rowOff>
    </xdr:to>
    <xdr:pic>
      <xdr:nvPicPr>
        <xdr:cNvPr id="6" name="CommandButton1"/>
        <xdr:cNvPicPr preferRelativeResize="1">
          <a:picLocks noChangeAspect="1"/>
        </xdr:cNvPicPr>
      </xdr:nvPicPr>
      <xdr:blipFill>
        <a:blip r:embed="rId6"/>
        <a:stretch>
          <a:fillRect/>
        </a:stretch>
      </xdr:blipFill>
      <xdr:spPr>
        <a:xfrm>
          <a:off x="6048375" y="838200"/>
          <a:ext cx="51435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ME%20Example%20Budg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Machinery"/>
      <sheetName val="Vehicles"/>
      <sheetName val="Prices &amp; Ra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D272"/>
  <sheetViews>
    <sheetView showGridLines="0" tabSelected="1" zoomScaleSheetLayoutView="100" workbookViewId="0" topLeftCell="A257">
      <selection activeCell="A1" sqref="A1"/>
    </sheetView>
  </sheetViews>
  <sheetFormatPr defaultColWidth="9.140625" defaultRowHeight="12.75"/>
  <sheetData>
    <row r="1" ht="18">
      <c r="A1" s="184" t="s">
        <v>178</v>
      </c>
    </row>
    <row r="2" spans="1:2" ht="18">
      <c r="A2" s="184"/>
      <c r="B2" s="188" t="s">
        <v>162</v>
      </c>
    </row>
    <row r="3" spans="1:2" ht="18">
      <c r="A3" s="184"/>
      <c r="B3" s="185" t="s">
        <v>161</v>
      </c>
    </row>
    <row r="4" spans="1:2" ht="18">
      <c r="A4" s="184"/>
      <c r="B4" s="185" t="s">
        <v>163</v>
      </c>
    </row>
    <row r="5" ht="18">
      <c r="A5" s="184"/>
    </row>
    <row r="6" ht="18">
      <c r="A6" s="184"/>
    </row>
    <row r="7" ht="18">
      <c r="A7" s="184"/>
    </row>
    <row r="8" ht="18">
      <c r="A8" s="184"/>
    </row>
    <row r="9" ht="18">
      <c r="A9" s="184"/>
    </row>
    <row r="10" ht="18">
      <c r="A10" s="184"/>
    </row>
    <row r="11" ht="18">
      <c r="A11" s="184"/>
    </row>
    <row r="12" ht="18">
      <c r="A12" s="184"/>
    </row>
    <row r="13" ht="12.75">
      <c r="A13" s="185"/>
    </row>
    <row r="14" ht="15.75">
      <c r="A14" s="186" t="s">
        <v>158</v>
      </c>
    </row>
    <row r="15" ht="12.75">
      <c r="A15" s="185"/>
    </row>
    <row r="16" ht="15">
      <c r="A16" s="187" t="s">
        <v>159</v>
      </c>
    </row>
    <row r="17" ht="12.75">
      <c r="A17" s="185" t="s">
        <v>193</v>
      </c>
    </row>
    <row r="18" ht="12.75">
      <c r="A18" s="185" t="s">
        <v>194</v>
      </c>
    </row>
    <row r="19" ht="15">
      <c r="A19" s="187"/>
    </row>
    <row r="20" ht="12.75">
      <c r="A20" s="185" t="s">
        <v>160</v>
      </c>
    </row>
    <row r="21" ht="12.75">
      <c r="A21" s="185"/>
    </row>
    <row r="22" ht="12.75">
      <c r="A22" s="185"/>
    </row>
    <row r="23" ht="12.75">
      <c r="A23" s="185"/>
    </row>
    <row r="24" ht="12.75">
      <c r="A24" s="185" t="s">
        <v>173</v>
      </c>
    </row>
    <row r="25" ht="12.75">
      <c r="A25" s="185" t="s">
        <v>174</v>
      </c>
    </row>
    <row r="26" ht="12.75">
      <c r="A26" s="185" t="s">
        <v>164</v>
      </c>
    </row>
    <row r="27" ht="12.75">
      <c r="A27" s="185" t="s">
        <v>175</v>
      </c>
    </row>
    <row r="28" ht="12.75">
      <c r="A28" s="185" t="s">
        <v>176</v>
      </c>
    </row>
    <row r="29" ht="12.75">
      <c r="A29" s="185"/>
    </row>
    <row r="30" ht="15">
      <c r="A30" s="187" t="s">
        <v>189</v>
      </c>
    </row>
    <row r="31" ht="12.75">
      <c r="A31" t="s">
        <v>190</v>
      </c>
    </row>
    <row r="32" ht="12.75">
      <c r="A32" t="s">
        <v>191</v>
      </c>
    </row>
    <row r="33" spans="1:4" ht="12.75">
      <c r="A33" t="s">
        <v>192</v>
      </c>
      <c r="D33" s="190"/>
    </row>
    <row r="35" ht="15">
      <c r="A35" s="189" t="s">
        <v>165</v>
      </c>
    </row>
    <row r="36" ht="12.75">
      <c r="A36" t="s">
        <v>166</v>
      </c>
    </row>
    <row r="37" ht="12.75">
      <c r="A37" t="s">
        <v>167</v>
      </c>
    </row>
    <row r="51" ht="15">
      <c r="A51" s="189" t="s">
        <v>171</v>
      </c>
    </row>
    <row r="52" ht="12.75">
      <c r="A52" t="s">
        <v>170</v>
      </c>
    </row>
    <row r="53" ht="12.75">
      <c r="A53" t="s">
        <v>172</v>
      </c>
    </row>
    <row r="88" ht="15">
      <c r="A88" s="189" t="s">
        <v>177</v>
      </c>
    </row>
    <row r="90" ht="12.75">
      <c r="A90" t="s">
        <v>179</v>
      </c>
    </row>
    <row r="91" ht="12.75">
      <c r="A91" t="s">
        <v>180</v>
      </c>
    </row>
    <row r="92" ht="12.75">
      <c r="A92" t="s">
        <v>182</v>
      </c>
    </row>
    <row r="93" ht="12.75">
      <c r="A93" t="s">
        <v>181</v>
      </c>
    </row>
    <row r="212" ht="15">
      <c r="A212" s="189" t="s">
        <v>183</v>
      </c>
    </row>
    <row r="213" ht="12.75">
      <c r="A213" t="s">
        <v>185</v>
      </c>
    </row>
    <row r="214" ht="12.75">
      <c r="A214" t="s">
        <v>184</v>
      </c>
    </row>
    <row r="248" ht="15">
      <c r="A248" s="189" t="s">
        <v>186</v>
      </c>
    </row>
    <row r="249" ht="12.75">
      <c r="A249" t="s">
        <v>188</v>
      </c>
    </row>
    <row r="250" ht="12.75">
      <c r="A250" t="s">
        <v>187</v>
      </c>
    </row>
    <row r="272" ht="15">
      <c r="A272" s="189" t="s">
        <v>196</v>
      </c>
    </row>
  </sheetData>
  <sheetProtection sheet="1" objects="1" scenarios="1"/>
  <printOptions/>
  <pageMargins left="0.75" right="0.75" top="1" bottom="1" header="0.5" footer="0.5"/>
  <pageSetup horizontalDpi="600" verticalDpi="600" orientation="portrait" scale="75" r:id="rId4"/>
  <rowBreaks count="4" manualBreakCount="4">
    <brk id="50" max="255" man="1"/>
    <brk id="85" max="255" man="1"/>
    <brk id="150" max="255" man="1"/>
    <brk id="211"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Sheet1" transitionEvaluation="1">
    <pageSetUpPr fitToPage="1"/>
  </sheetPr>
  <dimension ref="A1:H61"/>
  <sheetViews>
    <sheetView showGridLines="0" workbookViewId="0" topLeftCell="A1">
      <pane ySplit="13" topLeftCell="BM14" activePane="bottomLeft" state="frozen"/>
      <selection pane="topLeft" activeCell="A1" sqref="A1"/>
      <selection pane="bottomLeft" activeCell="B5" sqref="B5"/>
    </sheetView>
  </sheetViews>
  <sheetFormatPr defaultColWidth="9.8515625" defaultRowHeight="12.75"/>
  <cols>
    <col min="1" max="1" width="11.421875" style="39" hidden="1" customWidth="1"/>
    <col min="2" max="2" width="22.14062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149</v>
      </c>
      <c r="C2" s="48"/>
      <c r="D2" s="48"/>
      <c r="E2" s="48"/>
      <c r="F2" s="48"/>
      <c r="G2" s="49"/>
      <c r="H2" s="49"/>
    </row>
    <row r="3" spans="2:8" ht="12.75">
      <c r="B3" s="50" t="s">
        <v>156</v>
      </c>
      <c r="C3" s="48"/>
      <c r="D3" s="48"/>
      <c r="E3" s="48"/>
      <c r="F3" s="51"/>
      <c r="G3" s="49"/>
      <c r="H3" s="49"/>
    </row>
    <row r="4" spans="2:8" ht="12.75">
      <c r="B4" s="191" t="s">
        <v>195</v>
      </c>
      <c r="C4" s="52"/>
      <c r="D4" s="52"/>
      <c r="E4" s="52"/>
      <c r="F4" s="52"/>
      <c r="G4" s="53"/>
      <c r="H4" s="53"/>
    </row>
    <row r="5" spans="2:8" ht="12.75">
      <c r="B5" s="4"/>
      <c r="C5" s="4"/>
      <c r="D5" s="4"/>
      <c r="E5" s="4"/>
      <c r="F5" s="4"/>
      <c r="G5" s="4"/>
      <c r="H5" s="4"/>
    </row>
    <row r="6" spans="2:8" ht="12.75">
      <c r="B6" s="54" t="s">
        <v>104</v>
      </c>
      <c r="C6" s="55"/>
      <c r="D6" s="56"/>
      <c r="E6" s="56"/>
      <c r="F6" s="56"/>
      <c r="G6" s="56"/>
      <c r="H6" s="56"/>
    </row>
    <row r="7" spans="2:8" ht="12.75">
      <c r="B7" s="57"/>
      <c r="C7" s="57"/>
      <c r="D7" s="58"/>
      <c r="E7" s="59" t="s">
        <v>112</v>
      </c>
      <c r="F7" s="59" t="s">
        <v>105</v>
      </c>
      <c r="G7" s="59" t="s">
        <v>106</v>
      </c>
      <c r="H7" s="59" t="s">
        <v>65</v>
      </c>
    </row>
    <row r="8" spans="2:8" ht="12.75">
      <c r="B8" s="115" t="s">
        <v>169</v>
      </c>
      <c r="C8" s="60"/>
      <c r="D8" s="60"/>
      <c r="E8" s="116">
        <v>0</v>
      </c>
      <c r="F8" s="117" t="s">
        <v>168</v>
      </c>
      <c r="G8" s="181">
        <v>0</v>
      </c>
      <c r="H8" s="61">
        <f>E8*G8</f>
        <v>0</v>
      </c>
    </row>
    <row r="9" spans="2:8" ht="12.75">
      <c r="B9" s="62" t="s">
        <v>1</v>
      </c>
      <c r="C9" s="63"/>
      <c r="D9" s="63"/>
      <c r="E9" s="63"/>
      <c r="F9" s="63"/>
      <c r="G9" s="146"/>
      <c r="H9" s="64">
        <f>SUM(H8:H8)</f>
        <v>0</v>
      </c>
    </row>
    <row r="10" spans="2:8" ht="12.75">
      <c r="B10" s="4"/>
      <c r="C10" s="4"/>
      <c r="D10" s="4"/>
      <c r="E10" s="4"/>
      <c r="F10" s="4"/>
      <c r="G10" s="4"/>
      <c r="H10" s="4"/>
    </row>
    <row r="11" spans="2:8" ht="12.75">
      <c r="B11" s="54" t="s">
        <v>59</v>
      </c>
      <c r="C11" s="55"/>
      <c r="D11" s="56"/>
      <c r="E11" s="56"/>
      <c r="F11" s="56"/>
      <c r="G11" s="56"/>
      <c r="H11" s="56"/>
    </row>
    <row r="12" spans="2:8" ht="12.75">
      <c r="B12" s="36"/>
      <c r="C12" s="192" t="s">
        <v>107</v>
      </c>
      <c r="D12" s="192"/>
      <c r="E12" s="36" t="s">
        <v>5</v>
      </c>
      <c r="F12" s="36" t="s">
        <v>4</v>
      </c>
      <c r="G12" s="36" t="s">
        <v>2</v>
      </c>
      <c r="H12" s="35" t="s">
        <v>124</v>
      </c>
    </row>
    <row r="13" spans="1:8" ht="12.75">
      <c r="A13" s="39" t="s">
        <v>117</v>
      </c>
      <c r="B13" s="37"/>
      <c r="C13" s="38" t="s">
        <v>3</v>
      </c>
      <c r="D13" s="38" t="s">
        <v>122</v>
      </c>
      <c r="E13" s="15" t="s">
        <v>123</v>
      </c>
      <c r="F13" s="15" t="s">
        <v>123</v>
      </c>
      <c r="G13" s="15" t="s">
        <v>123</v>
      </c>
      <c r="H13" s="15" t="s">
        <v>123</v>
      </c>
    </row>
    <row r="14" spans="1:8" ht="12.75">
      <c r="A14" s="39" t="s">
        <v>116</v>
      </c>
      <c r="B14" s="134" t="s">
        <v>142</v>
      </c>
      <c r="C14" s="151"/>
      <c r="D14" s="151"/>
      <c r="E14" s="151"/>
      <c r="F14" s="151"/>
      <c r="G14" s="152"/>
      <c r="H14" s="151"/>
    </row>
    <row r="15" spans="1:8" ht="12.75">
      <c r="A15" s="39" t="s">
        <v>113</v>
      </c>
      <c r="B15" s="139" t="s">
        <v>152</v>
      </c>
      <c r="C15" s="140"/>
      <c r="D15" s="140"/>
      <c r="E15" s="141">
        <v>0</v>
      </c>
      <c r="F15" s="141">
        <v>0</v>
      </c>
      <c r="G15" s="147">
        <f>C16*D16</f>
        <v>0</v>
      </c>
      <c r="H15" s="142">
        <f>SUM(E15:G15)</f>
        <v>0</v>
      </c>
    </row>
    <row r="16" spans="1:8" ht="12.75">
      <c r="A16" s="39" t="s">
        <v>138</v>
      </c>
      <c r="B16" s="148" t="s">
        <v>153</v>
      </c>
      <c r="C16" s="141">
        <v>0</v>
      </c>
      <c r="D16" s="141">
        <v>0</v>
      </c>
      <c r="E16" s="149"/>
      <c r="F16" s="149"/>
      <c r="G16" s="147"/>
      <c r="H16" s="142"/>
    </row>
    <row r="17" spans="1:8" ht="12.75">
      <c r="A17" s="39" t="s">
        <v>114</v>
      </c>
      <c r="B17" s="65" t="s">
        <v>148</v>
      </c>
      <c r="C17" s="66"/>
      <c r="D17" s="66"/>
      <c r="E17" s="67"/>
      <c r="F17" s="67"/>
      <c r="G17" s="68"/>
      <c r="H17" s="69">
        <f>SUM(H15:H16)</f>
        <v>0</v>
      </c>
    </row>
    <row r="18" spans="1:8" ht="12.75">
      <c r="A18" s="39" t="s">
        <v>116</v>
      </c>
      <c r="B18" s="134" t="s">
        <v>143</v>
      </c>
      <c r="C18" s="151"/>
      <c r="D18" s="151"/>
      <c r="E18" s="151"/>
      <c r="F18" s="151"/>
      <c r="G18" s="152"/>
      <c r="H18" s="151"/>
    </row>
    <row r="19" spans="1:8" ht="12.75">
      <c r="A19" s="39" t="s">
        <v>113</v>
      </c>
      <c r="B19" s="139" t="s">
        <v>154</v>
      </c>
      <c r="C19" s="176"/>
      <c r="D19" s="176"/>
      <c r="E19" s="141">
        <v>0</v>
      </c>
      <c r="F19" s="141">
        <v>0</v>
      </c>
      <c r="G19" s="147">
        <f>C20*D20</f>
        <v>0</v>
      </c>
      <c r="H19" s="142">
        <f>SUM(E19:G19)</f>
        <v>0</v>
      </c>
    </row>
    <row r="20" spans="1:8" ht="12.75">
      <c r="A20" s="39" t="s">
        <v>138</v>
      </c>
      <c r="B20" s="148" t="s">
        <v>153</v>
      </c>
      <c r="C20" s="141">
        <v>0</v>
      </c>
      <c r="D20" s="141">
        <v>0</v>
      </c>
      <c r="E20" s="149"/>
      <c r="F20" s="149"/>
      <c r="G20" s="147"/>
      <c r="H20" s="142"/>
    </row>
    <row r="21" spans="1:8" ht="12.75">
      <c r="A21" s="39" t="s">
        <v>114</v>
      </c>
      <c r="B21" s="65" t="s">
        <v>108</v>
      </c>
      <c r="C21" s="66"/>
      <c r="D21" s="66"/>
      <c r="E21" s="67"/>
      <c r="F21" s="67"/>
      <c r="G21" s="68"/>
      <c r="H21" s="69">
        <f>SUM(H19:H20)</f>
        <v>0</v>
      </c>
    </row>
    <row r="22" spans="1:8" ht="12.75">
      <c r="A22" s="39" t="s">
        <v>116</v>
      </c>
      <c r="B22" s="135" t="s">
        <v>150</v>
      </c>
      <c r="C22" s="124"/>
      <c r="D22" s="124"/>
      <c r="E22" s="125"/>
      <c r="F22" s="125"/>
      <c r="G22" s="125"/>
      <c r="H22" s="125"/>
    </row>
    <row r="23" spans="1:8" ht="12.75">
      <c r="A23" s="39" t="s">
        <v>113</v>
      </c>
      <c r="B23" s="139" t="s">
        <v>155</v>
      </c>
      <c r="C23" s="144"/>
      <c r="D23" s="144"/>
      <c r="E23" s="143">
        <v>0</v>
      </c>
      <c r="F23" s="143">
        <v>0</v>
      </c>
      <c r="G23" s="73">
        <f>C24*D24</f>
        <v>0</v>
      </c>
      <c r="H23" s="74">
        <f>SUM(E23:G23)</f>
        <v>0</v>
      </c>
    </row>
    <row r="24" spans="1:8" ht="12.75">
      <c r="A24" s="39" t="s">
        <v>138</v>
      </c>
      <c r="B24" s="148" t="s">
        <v>153</v>
      </c>
      <c r="C24" s="143">
        <v>0</v>
      </c>
      <c r="D24" s="143">
        <v>0</v>
      </c>
      <c r="E24" s="182"/>
      <c r="F24" s="182"/>
      <c r="G24" s="183"/>
      <c r="H24" s="74"/>
    </row>
    <row r="25" spans="1:8" ht="12.75">
      <c r="A25" s="39" t="s">
        <v>114</v>
      </c>
      <c r="B25" s="123" t="s">
        <v>151</v>
      </c>
      <c r="C25" s="124"/>
      <c r="D25" s="124"/>
      <c r="E25" s="125"/>
      <c r="F25" s="125"/>
      <c r="G25" s="126"/>
      <c r="H25" s="70">
        <f>SUM(H23:H24)</f>
        <v>0</v>
      </c>
    </row>
    <row r="26" spans="1:8" ht="12.75">
      <c r="A26" s="39" t="s">
        <v>116</v>
      </c>
      <c r="B26" s="137" t="s">
        <v>101</v>
      </c>
      <c r="C26" s="136"/>
      <c r="D26" s="136"/>
      <c r="E26" s="125"/>
      <c r="F26" s="125"/>
      <c r="G26" s="125"/>
      <c r="H26" s="75"/>
    </row>
    <row r="27" spans="1:8" ht="12.75">
      <c r="A27" s="39" t="s">
        <v>113</v>
      </c>
      <c r="B27" s="118" t="s">
        <v>145</v>
      </c>
      <c r="C27" s="119"/>
      <c r="D27" s="119"/>
      <c r="E27" s="72">
        <v>0</v>
      </c>
      <c r="F27" s="72">
        <v>0</v>
      </c>
      <c r="G27" s="145"/>
      <c r="H27" s="74">
        <f>SUM(E27:G27)</f>
        <v>0</v>
      </c>
    </row>
    <row r="28" spans="1:8" ht="12.75">
      <c r="A28" s="39" t="s">
        <v>113</v>
      </c>
      <c r="B28" s="118" t="s">
        <v>146</v>
      </c>
      <c r="C28" s="119"/>
      <c r="D28" s="119"/>
      <c r="E28" s="72">
        <v>0</v>
      </c>
      <c r="F28" s="72">
        <v>0</v>
      </c>
      <c r="G28" s="76"/>
      <c r="H28" s="74">
        <f>+SUM(E28:G28)</f>
        <v>0</v>
      </c>
    </row>
    <row r="29" spans="1:8" ht="12.75">
      <c r="A29" s="39" t="s">
        <v>113</v>
      </c>
      <c r="B29" s="118" t="s">
        <v>147</v>
      </c>
      <c r="C29" s="119"/>
      <c r="D29" s="119"/>
      <c r="E29" s="72">
        <v>0</v>
      </c>
      <c r="F29" s="72">
        <v>0</v>
      </c>
      <c r="G29" s="76"/>
      <c r="H29" s="74">
        <f>SUM(E29,F29)</f>
        <v>0</v>
      </c>
    </row>
    <row r="30" spans="1:8" ht="12.75">
      <c r="A30" s="39" t="s">
        <v>113</v>
      </c>
      <c r="B30" s="118" t="s">
        <v>8</v>
      </c>
      <c r="C30" s="119"/>
      <c r="D30" s="119"/>
      <c r="E30" s="72">
        <v>0</v>
      </c>
      <c r="F30" s="72">
        <v>0</v>
      </c>
      <c r="G30" s="76"/>
      <c r="H30" s="74">
        <f>SUM(E30:G30)</f>
        <v>0</v>
      </c>
    </row>
    <row r="31" spans="1:8" ht="12.75">
      <c r="A31" s="39" t="s">
        <v>113</v>
      </c>
      <c r="B31" s="118" t="s">
        <v>131</v>
      </c>
      <c r="C31" s="119"/>
      <c r="D31" s="119"/>
      <c r="E31" s="72">
        <v>0</v>
      </c>
      <c r="F31" s="72">
        <v>0</v>
      </c>
      <c r="G31" s="120"/>
      <c r="H31" s="74">
        <f>SUM(E31,F31)</f>
        <v>0</v>
      </c>
    </row>
    <row r="32" spans="1:8" ht="12.75">
      <c r="A32" s="39" t="s">
        <v>113</v>
      </c>
      <c r="B32" s="118" t="s">
        <v>131</v>
      </c>
      <c r="C32" s="119"/>
      <c r="D32" s="119"/>
      <c r="E32" s="72">
        <v>0</v>
      </c>
      <c r="F32" s="72">
        <v>0</v>
      </c>
      <c r="G32" s="120"/>
      <c r="H32" s="74">
        <f>SUM(E32,F32)</f>
        <v>0</v>
      </c>
    </row>
    <row r="33" spans="1:8" ht="12.75">
      <c r="A33" s="39" t="s">
        <v>114</v>
      </c>
      <c r="B33" s="112" t="s">
        <v>102</v>
      </c>
      <c r="C33" s="121"/>
      <c r="D33" s="121"/>
      <c r="E33" s="71"/>
      <c r="F33" s="71"/>
      <c r="G33" s="122"/>
      <c r="H33" s="70">
        <f>SUM(H27:H32)</f>
        <v>0</v>
      </c>
    </row>
    <row r="34" spans="1:8" ht="12.75">
      <c r="A34" s="39" t="s">
        <v>115</v>
      </c>
      <c r="B34" s="77" t="s">
        <v>109</v>
      </c>
      <c r="C34" s="78"/>
      <c r="D34" s="79"/>
      <c r="E34" s="80"/>
      <c r="F34" s="80"/>
      <c r="G34" s="81"/>
      <c r="H34" s="82">
        <f>SUM(H17,H21,H25,H33)</f>
        <v>0</v>
      </c>
    </row>
    <row r="35" spans="2:8" ht="12.75">
      <c r="B35" s="83"/>
      <c r="C35" s="19"/>
      <c r="D35" s="18"/>
      <c r="E35" s="13"/>
      <c r="F35" s="13"/>
      <c r="G35" s="12"/>
      <c r="H35" s="84"/>
    </row>
    <row r="36" spans="2:8" ht="12.75">
      <c r="B36" s="7"/>
      <c r="C36" s="19"/>
      <c r="D36" s="18"/>
      <c r="E36" s="13"/>
      <c r="F36" s="13"/>
      <c r="G36" s="12"/>
      <c r="H36" s="17"/>
    </row>
    <row r="37" spans="1:8" ht="12.75">
      <c r="A37" s="39" t="s">
        <v>117</v>
      </c>
      <c r="B37" s="85" t="s">
        <v>61</v>
      </c>
      <c r="C37" s="85"/>
      <c r="D37" s="3"/>
      <c r="E37" s="13"/>
      <c r="F37" s="13"/>
      <c r="G37" s="13"/>
      <c r="H37" s="8"/>
    </row>
    <row r="38" spans="2:8" ht="12.75">
      <c r="B38" s="86"/>
      <c r="C38" s="86"/>
      <c r="D38" s="86"/>
      <c r="E38" s="87"/>
      <c r="F38" s="87"/>
      <c r="G38" s="87"/>
      <c r="H38" s="88" t="s">
        <v>66</v>
      </c>
    </row>
    <row r="39" spans="1:8" ht="12.75">
      <c r="A39" s="39" t="s">
        <v>116</v>
      </c>
      <c r="B39" s="137" t="s">
        <v>132</v>
      </c>
      <c r="C39" s="137"/>
      <c r="D39" s="137"/>
      <c r="E39" s="75"/>
      <c r="F39" s="75"/>
      <c r="G39" s="75"/>
      <c r="H39" s="75"/>
    </row>
    <row r="40" spans="1:8" ht="12.75">
      <c r="A40" s="39" t="s">
        <v>113</v>
      </c>
      <c r="B40" s="118" t="s">
        <v>133</v>
      </c>
      <c r="C40" s="119"/>
      <c r="D40" s="119"/>
      <c r="E40" s="10"/>
      <c r="F40" s="10"/>
      <c r="G40" s="11">
        <v>0</v>
      </c>
      <c r="H40" s="111">
        <f>G40</f>
        <v>0</v>
      </c>
    </row>
    <row r="41" spans="1:8" ht="12.75">
      <c r="A41" s="39" t="s">
        <v>113</v>
      </c>
      <c r="B41" s="118" t="s">
        <v>144</v>
      </c>
      <c r="C41" s="119"/>
      <c r="D41" s="119"/>
      <c r="E41" s="10"/>
      <c r="F41" s="10"/>
      <c r="G41" s="11">
        <v>0</v>
      </c>
      <c r="H41" s="111">
        <f>G41</f>
        <v>0</v>
      </c>
    </row>
    <row r="42" spans="1:8" ht="12.75">
      <c r="A42" s="39" t="s">
        <v>113</v>
      </c>
      <c r="B42" s="118" t="s">
        <v>131</v>
      </c>
      <c r="C42" s="119"/>
      <c r="D42" s="119"/>
      <c r="E42" s="127"/>
      <c r="F42" s="127"/>
      <c r="G42" s="72">
        <v>0</v>
      </c>
      <c r="H42" s="111">
        <f>G42</f>
        <v>0</v>
      </c>
    </row>
    <row r="43" spans="1:8" ht="12.75">
      <c r="A43" s="39" t="s">
        <v>113</v>
      </c>
      <c r="B43" s="118" t="s">
        <v>131</v>
      </c>
      <c r="C43" s="119"/>
      <c r="D43" s="119"/>
      <c r="E43" s="127"/>
      <c r="F43" s="127"/>
      <c r="G43" s="72">
        <v>0</v>
      </c>
      <c r="H43" s="111">
        <f>G43</f>
        <v>0</v>
      </c>
    </row>
    <row r="44" spans="1:8" ht="12.75">
      <c r="A44" s="39" t="s">
        <v>114</v>
      </c>
      <c r="B44" s="128" t="s">
        <v>134</v>
      </c>
      <c r="C44" s="129"/>
      <c r="D44" s="129"/>
      <c r="E44" s="130"/>
      <c r="F44" s="130"/>
      <c r="G44" s="125"/>
      <c r="H44" s="131">
        <f>SUM(H40:H43)</f>
        <v>0</v>
      </c>
    </row>
    <row r="45" spans="1:8" ht="12.75">
      <c r="A45" s="39" t="s">
        <v>116</v>
      </c>
      <c r="B45" s="138" t="s">
        <v>135</v>
      </c>
      <c r="C45" s="129"/>
      <c r="D45" s="129"/>
      <c r="E45" s="130"/>
      <c r="F45" s="130"/>
      <c r="G45" s="125"/>
      <c r="H45" s="125"/>
    </row>
    <row r="46" spans="1:8" ht="12.75">
      <c r="A46" s="39" t="s">
        <v>113</v>
      </c>
      <c r="B46" s="118" t="s">
        <v>141</v>
      </c>
      <c r="C46" s="119"/>
      <c r="D46" s="119"/>
      <c r="E46" s="89"/>
      <c r="F46" s="89"/>
      <c r="G46" s="11">
        <v>0</v>
      </c>
      <c r="H46" s="111">
        <f>G46</f>
        <v>0</v>
      </c>
    </row>
    <row r="47" spans="1:8" ht="12.75">
      <c r="A47" s="39" t="s">
        <v>113</v>
      </c>
      <c r="B47" s="118" t="s">
        <v>131</v>
      </c>
      <c r="C47" s="119"/>
      <c r="D47" s="119"/>
      <c r="E47" s="127"/>
      <c r="F47" s="127"/>
      <c r="G47" s="72">
        <v>0</v>
      </c>
      <c r="H47" s="111">
        <f>G47</f>
        <v>0</v>
      </c>
    </row>
    <row r="48" spans="1:8" ht="12.75">
      <c r="A48" s="39" t="s">
        <v>113</v>
      </c>
      <c r="B48" s="118" t="s">
        <v>131</v>
      </c>
      <c r="C48" s="119"/>
      <c r="D48" s="119"/>
      <c r="E48" s="132"/>
      <c r="F48" s="132"/>
      <c r="G48" s="72">
        <v>0</v>
      </c>
      <c r="H48" s="111">
        <f>G48</f>
        <v>0</v>
      </c>
    </row>
    <row r="49" spans="1:8" ht="12.75">
      <c r="A49" s="39" t="s">
        <v>113</v>
      </c>
      <c r="B49" s="118" t="s">
        <v>131</v>
      </c>
      <c r="C49" s="119"/>
      <c r="D49" s="119"/>
      <c r="E49" s="132"/>
      <c r="F49" s="132"/>
      <c r="G49" s="72">
        <v>0</v>
      </c>
      <c r="H49" s="111">
        <f>G49</f>
        <v>0</v>
      </c>
    </row>
    <row r="50" spans="1:8" ht="12.75">
      <c r="A50" s="39" t="s">
        <v>114</v>
      </c>
      <c r="B50" s="128" t="s">
        <v>136</v>
      </c>
      <c r="C50" s="133"/>
      <c r="D50" s="133"/>
      <c r="E50" s="130"/>
      <c r="F50" s="130"/>
      <c r="G50" s="125"/>
      <c r="H50" s="131">
        <f>SUM(H46:H49)</f>
        <v>0</v>
      </c>
    </row>
    <row r="51" spans="1:8" ht="12.75">
      <c r="A51" s="39" t="s">
        <v>115</v>
      </c>
      <c r="B51" s="62" t="s">
        <v>68</v>
      </c>
      <c r="C51" s="90"/>
      <c r="D51" s="90"/>
      <c r="E51" s="80"/>
      <c r="F51" s="80"/>
      <c r="G51" s="80"/>
      <c r="H51" s="91">
        <f>SUM(H44+H50)</f>
        <v>0</v>
      </c>
    </row>
    <row r="52" spans="2:8" ht="12.75">
      <c r="B52" s="4"/>
      <c r="C52" s="4"/>
      <c r="D52" s="4"/>
      <c r="E52" s="4"/>
      <c r="F52" s="4"/>
      <c r="G52" s="4"/>
      <c r="H52" s="2"/>
    </row>
    <row r="53" spans="2:8" ht="12.75">
      <c r="B53" s="4"/>
      <c r="C53" s="4"/>
      <c r="D53" s="4"/>
      <c r="E53" s="4"/>
      <c r="F53" s="4"/>
      <c r="G53" s="4"/>
      <c r="H53" s="2"/>
    </row>
    <row r="54" spans="2:8" ht="12.75">
      <c r="B54" s="112" t="s">
        <v>137</v>
      </c>
      <c r="C54" s="113"/>
      <c r="D54" s="113"/>
      <c r="E54" s="113"/>
      <c r="F54" s="113"/>
      <c r="G54" s="113"/>
      <c r="H54" s="114"/>
    </row>
    <row r="55" spans="2:7" ht="12.75">
      <c r="B55" s="92" t="s">
        <v>63</v>
      </c>
      <c r="C55" s="93"/>
      <c r="D55" s="93"/>
      <c r="E55" s="93"/>
      <c r="F55" s="94">
        <f>H34</f>
        <v>0</v>
      </c>
      <c r="G55" s="95"/>
    </row>
    <row r="56" spans="2:7" ht="12.75">
      <c r="B56" s="96" t="s">
        <v>64</v>
      </c>
      <c r="C56" s="97"/>
      <c r="D56" s="97"/>
      <c r="E56" s="97"/>
      <c r="F56" s="98">
        <f>H51</f>
        <v>0</v>
      </c>
      <c r="G56" s="95"/>
    </row>
    <row r="57" spans="2:7" ht="12.75">
      <c r="B57" s="99" t="s">
        <v>9</v>
      </c>
      <c r="C57" s="100"/>
      <c r="D57" s="100"/>
      <c r="E57" s="100"/>
      <c r="F57" s="101">
        <f>SUM(H9-F55)</f>
        <v>0</v>
      </c>
      <c r="G57" s="102"/>
    </row>
    <row r="58" spans="2:7" ht="12.75">
      <c r="B58" s="99" t="s">
        <v>157</v>
      </c>
      <c r="C58" s="100"/>
      <c r="D58" s="100"/>
      <c r="E58" s="100"/>
      <c r="F58" s="101">
        <f>H9-F55-H44</f>
        <v>0</v>
      </c>
      <c r="G58" s="102"/>
    </row>
    <row r="59" spans="2:7" ht="13.5" thickBot="1">
      <c r="B59" s="96" t="s">
        <v>10</v>
      </c>
      <c r="C59" s="97"/>
      <c r="D59" s="97"/>
      <c r="E59" s="97"/>
      <c r="F59" s="103">
        <f>SUM(H9-(F55+F56))</f>
        <v>0</v>
      </c>
      <c r="G59" s="95"/>
    </row>
    <row r="60" spans="2:7" ht="13.5" thickTop="1">
      <c r="B60" s="104" t="s">
        <v>69</v>
      </c>
      <c r="C60" s="105"/>
      <c r="D60" s="105"/>
      <c r="E60" s="105"/>
      <c r="F60" s="106" t="e">
        <f>F55/E8</f>
        <v>#DIV/0!</v>
      </c>
      <c r="G60" s="107"/>
    </row>
    <row r="61" spans="2:7" ht="12.75">
      <c r="B61" s="108" t="s">
        <v>70</v>
      </c>
      <c r="C61" s="109"/>
      <c r="D61" s="109"/>
      <c r="E61" s="109"/>
      <c r="F61" s="110" t="e">
        <f>(F55+F56)/E8</f>
        <v>#DIV/0!</v>
      </c>
      <c r="G61" s="107"/>
    </row>
  </sheetData>
  <sheetProtection sheet="1" objects="1" scenarios="1"/>
  <mergeCells count="1">
    <mergeCell ref="C12:D12"/>
  </mergeCells>
  <printOptions/>
  <pageMargins left="1.036" right="1.036" top="1.036" bottom="1.036" header="0.5" footer="0.5"/>
  <pageSetup fitToHeight="1" fitToWidth="1" horizontalDpi="600" verticalDpi="600" orientation="portrait" scale="80" r:id="rId4"/>
  <drawing r:id="rId3"/>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S100"/>
  <sheetViews>
    <sheetView workbookViewId="0" topLeftCell="A1">
      <pane xSplit="1" ySplit="3" topLeftCell="F4" activePane="bottomRight" state="frozen"/>
      <selection pane="topLeft" activeCell="A1" sqref="A1"/>
      <selection pane="topRight" activeCell="B1" sqref="B1"/>
      <selection pane="bottomLeft" activeCell="A8" sqref="A8"/>
      <selection pane="bottomRight" activeCell="F4" sqref="F4"/>
    </sheetView>
  </sheetViews>
  <sheetFormatPr defaultColWidth="9.8515625" defaultRowHeight="12.75"/>
  <cols>
    <col min="1" max="1" width="29.421875" style="31" customWidth="1"/>
    <col min="2" max="2" width="7.7109375" style="31" customWidth="1"/>
    <col min="3" max="3" width="8.7109375" style="155" customWidth="1"/>
    <col min="4" max="4" width="7.7109375" style="31" customWidth="1"/>
    <col min="5" max="5" width="6.7109375" style="155" customWidth="1"/>
    <col min="6" max="6" width="5.7109375" style="153" customWidth="1"/>
    <col min="7" max="7" width="9.7109375" style="155" customWidth="1"/>
    <col min="8" max="8" width="9.7109375" style="31" customWidth="1"/>
    <col min="9" max="9" width="9.8515625" style="155" customWidth="1"/>
    <col min="10" max="10" width="9.8515625" style="31" customWidth="1"/>
    <col min="11" max="11" width="9.8515625" style="155" customWidth="1"/>
    <col min="12" max="12" width="11.57421875" style="33" customWidth="1"/>
    <col min="13" max="13" width="9.8515625" style="155" customWidth="1"/>
    <col min="14" max="14" width="9.8515625" style="31" customWidth="1"/>
    <col min="15" max="15" width="9.8515625" style="155" customWidth="1"/>
    <col min="16" max="16" width="9.8515625" style="31" customWidth="1"/>
    <col min="17" max="17" width="10.7109375" style="155" customWidth="1"/>
    <col min="18" max="23" width="9.8515625" style="31" customWidth="1"/>
    <col min="24" max="16384" width="9.8515625" style="31" customWidth="1"/>
  </cols>
  <sheetData>
    <row r="1" spans="1:45" s="166" customFormat="1" ht="12.75">
      <c r="A1" s="171" t="s">
        <v>130</v>
      </c>
      <c r="B1" s="163" t="s">
        <v>74</v>
      </c>
      <c r="C1" s="164" t="s">
        <v>76</v>
      </c>
      <c r="D1" s="163" t="s">
        <v>76</v>
      </c>
      <c r="E1" s="164" t="s">
        <v>16</v>
      </c>
      <c r="F1" s="163" t="s">
        <v>17</v>
      </c>
      <c r="G1" s="164" t="s">
        <v>18</v>
      </c>
      <c r="H1" s="163" t="s">
        <v>91</v>
      </c>
      <c r="I1" s="164" t="s">
        <v>79</v>
      </c>
      <c r="J1" s="163" t="s">
        <v>81</v>
      </c>
      <c r="K1" s="164" t="s">
        <v>83</v>
      </c>
      <c r="L1" s="165" t="s">
        <v>98</v>
      </c>
      <c r="M1" s="193" t="s">
        <v>140</v>
      </c>
      <c r="N1" s="194"/>
      <c r="O1" s="164" t="s">
        <v>95</v>
      </c>
      <c r="P1" s="163" t="s">
        <v>97</v>
      </c>
      <c r="Q1" s="164" t="s">
        <v>100</v>
      </c>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row>
    <row r="2" spans="1:45" s="166" customFormat="1" ht="12.75">
      <c r="A2" s="167"/>
      <c r="B2" s="163" t="s">
        <v>75</v>
      </c>
      <c r="C2" s="164" t="s">
        <v>77</v>
      </c>
      <c r="D2" s="163" t="s">
        <v>78</v>
      </c>
      <c r="E2" s="164"/>
      <c r="F2" s="163"/>
      <c r="G2" s="164"/>
      <c r="H2" s="163"/>
      <c r="I2" s="164" t="s">
        <v>80</v>
      </c>
      <c r="J2" s="163" t="s">
        <v>82</v>
      </c>
      <c r="K2" s="164" t="s">
        <v>84</v>
      </c>
      <c r="L2" s="165" t="s">
        <v>99</v>
      </c>
      <c r="M2" s="163"/>
      <c r="N2" s="163"/>
      <c r="O2" s="164" t="s">
        <v>96</v>
      </c>
      <c r="P2" s="163" t="s">
        <v>96</v>
      </c>
      <c r="Q2" s="164" t="s">
        <v>85</v>
      </c>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row>
    <row r="3" spans="1:45" s="166" customFormat="1" ht="12.75">
      <c r="A3" s="167"/>
      <c r="B3" s="168" t="s">
        <v>21</v>
      </c>
      <c r="C3" s="169" t="s">
        <v>13</v>
      </c>
      <c r="D3" s="168" t="s">
        <v>22</v>
      </c>
      <c r="E3" s="169" t="s">
        <v>23</v>
      </c>
      <c r="F3" s="168"/>
      <c r="G3" s="169" t="s">
        <v>24</v>
      </c>
      <c r="H3" s="168" t="s">
        <v>24</v>
      </c>
      <c r="I3" s="169" t="s">
        <v>24</v>
      </c>
      <c r="J3" s="168" t="s">
        <v>25</v>
      </c>
      <c r="K3" s="169" t="s">
        <v>25</v>
      </c>
      <c r="L3" s="170" t="s">
        <v>13</v>
      </c>
      <c r="M3" s="164" t="s">
        <v>26</v>
      </c>
      <c r="N3" s="163" t="s">
        <v>27</v>
      </c>
      <c r="O3" s="169"/>
      <c r="P3" s="168"/>
      <c r="Q3" s="169"/>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row>
    <row r="4" spans="1:45" s="172" customFormat="1" ht="12.75">
      <c r="A4" s="34" t="s">
        <v>73</v>
      </c>
      <c r="B4" s="9"/>
      <c r="C4" s="154"/>
      <c r="D4" s="41"/>
      <c r="E4" s="156"/>
      <c r="F4" s="16"/>
      <c r="G4" s="156"/>
      <c r="H4" s="6">
        <f>IF(ISNUMBER(G4),0.4*G4,"")</f>
      </c>
      <c r="I4" s="156"/>
      <c r="J4" s="9"/>
      <c r="K4" s="159">
        <f>IF(ISNUMBER(J4),0.2*J4,"")</f>
      </c>
      <c r="L4" s="24"/>
      <c r="M4" s="160"/>
      <c r="N4" s="41"/>
      <c r="O4" s="162">
        <f>IF(AND(ISNUMBER(G4),ISNUMBER(I4)),G4/I4,"")</f>
      </c>
      <c r="P4" s="5">
        <f>IF(ISNUMBER(O4),IF(O4&lt;20,O4,20),"")</f>
      </c>
      <c r="Q4" s="162">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57</v>
      </c>
      <c r="B5" s="9">
        <v>75</v>
      </c>
      <c r="C5" s="154"/>
      <c r="D5" s="41"/>
      <c r="E5" s="156"/>
      <c r="F5" s="16" t="s">
        <v>19</v>
      </c>
      <c r="G5" s="156">
        <v>12000</v>
      </c>
      <c r="H5" s="6">
        <f aca="true" t="shared" si="0" ref="H5:H68">IF(ISNUMBER(G5),0.4*G5,"")</f>
        <v>4800</v>
      </c>
      <c r="I5" s="156">
        <v>500</v>
      </c>
      <c r="J5" s="9">
        <v>30700</v>
      </c>
      <c r="K5" s="159">
        <f>IF(ISNUMBER(J5),0.2*J5,"")</f>
        <v>6140</v>
      </c>
      <c r="L5" s="24">
        <v>1</v>
      </c>
      <c r="M5" s="160">
        <v>0.007</v>
      </c>
      <c r="N5" s="41">
        <v>2</v>
      </c>
      <c r="O5" s="162">
        <f>IF(AND(ISNUMBER(G5),ISNUMBER(I5)),G5/I5,"")</f>
        <v>24</v>
      </c>
      <c r="P5" s="5">
        <f>IF(ISNUMBER(O5),IF(O5&lt;20,O5,20),"")</f>
        <v>20</v>
      </c>
      <c r="Q5" s="162">
        <f>IF(ISNUMBER(P5),('Prices &amp; Rates'!$C$4/100)/(1-(1+'Prices &amp; Rates'!$C$4/100)^(-P5)),"")</f>
        <v>0.13387878003966064</v>
      </c>
    </row>
    <row r="6" spans="1:17" ht="12.75">
      <c r="A6" s="40" t="s">
        <v>28</v>
      </c>
      <c r="B6" s="9">
        <v>60</v>
      </c>
      <c r="C6" s="154"/>
      <c r="D6" s="41"/>
      <c r="E6" s="156"/>
      <c r="F6" s="16" t="s">
        <v>20</v>
      </c>
      <c r="G6" s="156">
        <v>16000</v>
      </c>
      <c r="H6" s="6">
        <f t="shared" si="0"/>
        <v>6400</v>
      </c>
      <c r="I6" s="156">
        <v>500</v>
      </c>
      <c r="J6" s="9">
        <v>23600</v>
      </c>
      <c r="K6" s="159">
        <f aca="true" t="shared" si="1" ref="K6:K69">IF(ISNUMBER(J6),0.2*J6,"")</f>
        <v>4720</v>
      </c>
      <c r="L6" s="24">
        <v>1</v>
      </c>
      <c r="M6" s="160">
        <v>0.003</v>
      </c>
      <c r="N6" s="41">
        <v>2</v>
      </c>
      <c r="O6" s="162">
        <f aca="true" t="shared" si="2" ref="O6:O43">IF(AND(ISNUMBER(G6),ISNUMBER(I6)),G6/I6,"")</f>
        <v>32</v>
      </c>
      <c r="P6" s="5">
        <f aca="true" t="shared" si="3" ref="P6:P69">IF(ISNUMBER(O6),IF(O6&lt;20,O6,20),"")</f>
        <v>20</v>
      </c>
      <c r="Q6" s="162">
        <f>IF(ISNUMBER(P6),('Prices &amp; Rates'!$C$4/100)/(1-(1+'Prices &amp; Rates'!$C$4/100)^(-P6)),"")</f>
        <v>0.13387878003966064</v>
      </c>
    </row>
    <row r="7" spans="1:17" ht="12.75">
      <c r="A7" s="40" t="s">
        <v>29</v>
      </c>
      <c r="B7" s="9">
        <v>100</v>
      </c>
      <c r="C7" s="154"/>
      <c r="D7" s="41"/>
      <c r="E7" s="156"/>
      <c r="F7" s="16" t="s">
        <v>20</v>
      </c>
      <c r="G7" s="156">
        <v>12000</v>
      </c>
      <c r="H7" s="6">
        <f t="shared" si="0"/>
        <v>4800</v>
      </c>
      <c r="I7" s="156">
        <v>550</v>
      </c>
      <c r="J7" s="9">
        <v>40500</v>
      </c>
      <c r="K7" s="159">
        <f t="shared" si="1"/>
        <v>8100</v>
      </c>
      <c r="L7" s="24">
        <v>1</v>
      </c>
      <c r="M7" s="160">
        <v>0.007</v>
      </c>
      <c r="N7" s="41">
        <v>2</v>
      </c>
      <c r="O7" s="162">
        <f t="shared" si="2"/>
        <v>21.818181818181817</v>
      </c>
      <c r="P7" s="5">
        <f t="shared" si="3"/>
        <v>20</v>
      </c>
      <c r="Q7" s="162">
        <f>IF(ISNUMBER(P7),('Prices &amp; Rates'!$C$4/100)/(1-(1+'Prices &amp; Rates'!$C$4/100)^(-P7)),"")</f>
        <v>0.13387878003966064</v>
      </c>
    </row>
    <row r="8" spans="1:17" ht="12.75">
      <c r="A8" s="40" t="s">
        <v>58</v>
      </c>
      <c r="B8" s="9">
        <v>120</v>
      </c>
      <c r="C8" s="154"/>
      <c r="D8" s="41"/>
      <c r="E8" s="156"/>
      <c r="F8" s="16" t="s">
        <v>20</v>
      </c>
      <c r="G8" s="156">
        <v>16000</v>
      </c>
      <c r="H8" s="6">
        <f t="shared" si="0"/>
        <v>6400</v>
      </c>
      <c r="I8" s="156">
        <v>400</v>
      </c>
      <c r="J8" s="9">
        <v>55000</v>
      </c>
      <c r="K8" s="159">
        <f t="shared" si="1"/>
        <v>11000</v>
      </c>
      <c r="L8" s="24">
        <v>1</v>
      </c>
      <c r="M8" s="160">
        <v>0.007</v>
      </c>
      <c r="N8" s="41">
        <v>2</v>
      </c>
      <c r="O8" s="162">
        <f t="shared" si="2"/>
        <v>40</v>
      </c>
      <c r="P8" s="5">
        <f t="shared" si="3"/>
        <v>20</v>
      </c>
      <c r="Q8" s="162">
        <f>IF(ISNUMBER(P8),('Prices &amp; Rates'!$C$4/100)/(1-(1+'Prices &amp; Rates'!$C$4/100)^(-P8)),"")</f>
        <v>0.13387878003966064</v>
      </c>
    </row>
    <row r="9" spans="1:17" ht="12.75">
      <c r="A9" s="40" t="s">
        <v>30</v>
      </c>
      <c r="B9" s="9">
        <v>160</v>
      </c>
      <c r="C9" s="154"/>
      <c r="D9" s="41"/>
      <c r="E9" s="156"/>
      <c r="F9" s="16" t="s">
        <v>20</v>
      </c>
      <c r="G9" s="156">
        <v>12000</v>
      </c>
      <c r="H9" s="6">
        <f t="shared" si="0"/>
        <v>4800</v>
      </c>
      <c r="I9" s="156">
        <v>600</v>
      </c>
      <c r="J9" s="9">
        <v>53400</v>
      </c>
      <c r="K9" s="159">
        <f t="shared" si="1"/>
        <v>10680</v>
      </c>
      <c r="L9" s="24">
        <v>1</v>
      </c>
      <c r="M9" s="160">
        <v>0.007</v>
      </c>
      <c r="N9" s="41">
        <v>2</v>
      </c>
      <c r="O9" s="162">
        <f t="shared" si="2"/>
        <v>20</v>
      </c>
      <c r="P9" s="5">
        <f t="shared" si="3"/>
        <v>20</v>
      </c>
      <c r="Q9" s="162">
        <f>IF(ISNUMBER(P9),('Prices &amp; Rates'!$C$4/100)/(1-(1+'Prices &amp; Rates'!$C$4/100)^(-P9)),"")</f>
        <v>0.13387878003966064</v>
      </c>
    </row>
    <row r="10" spans="1:17" ht="12.75">
      <c r="A10" s="40" t="s">
        <v>31</v>
      </c>
      <c r="B10" s="9">
        <v>160</v>
      </c>
      <c r="C10" s="154"/>
      <c r="D10" s="41"/>
      <c r="E10" s="156"/>
      <c r="F10" s="16" t="s">
        <v>20</v>
      </c>
      <c r="G10" s="156">
        <v>16000</v>
      </c>
      <c r="H10" s="6">
        <f t="shared" si="0"/>
        <v>6400</v>
      </c>
      <c r="I10" s="156">
        <v>600</v>
      </c>
      <c r="J10" s="9">
        <v>53400</v>
      </c>
      <c r="K10" s="159">
        <f t="shared" si="1"/>
        <v>10680</v>
      </c>
      <c r="L10" s="24">
        <v>1</v>
      </c>
      <c r="M10" s="160">
        <v>0.003</v>
      </c>
      <c r="N10" s="41">
        <v>2</v>
      </c>
      <c r="O10" s="162">
        <f t="shared" si="2"/>
        <v>26.666666666666668</v>
      </c>
      <c r="P10" s="5">
        <f t="shared" si="3"/>
        <v>20</v>
      </c>
      <c r="Q10" s="162">
        <f>IF(ISNUMBER(P10),('Prices &amp; Rates'!$C$4/100)/(1-(1+'Prices &amp; Rates'!$C$4/100)^(-P10)),"")</f>
        <v>0.13387878003966064</v>
      </c>
    </row>
    <row r="11" spans="1:45" s="172" customFormat="1" ht="12.75">
      <c r="A11" s="40"/>
      <c r="B11" s="9"/>
      <c r="C11" s="154"/>
      <c r="D11" s="41"/>
      <c r="E11" s="156"/>
      <c r="F11" s="16"/>
      <c r="G11" s="156"/>
      <c r="H11" s="6">
        <f t="shared" si="0"/>
      </c>
      <c r="I11" s="156"/>
      <c r="J11" s="9"/>
      <c r="K11" s="159">
        <f t="shared" si="1"/>
      </c>
      <c r="L11" s="24"/>
      <c r="M11" s="160"/>
      <c r="N11" s="41"/>
      <c r="O11" s="162">
        <f t="shared" si="2"/>
      </c>
      <c r="P11" s="5">
        <f t="shared" si="3"/>
      </c>
      <c r="Q11" s="162">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2" customFormat="1" ht="12.75">
      <c r="A12" s="34" t="s">
        <v>72</v>
      </c>
      <c r="B12" s="9"/>
      <c r="C12" s="154"/>
      <c r="D12" s="41"/>
      <c r="E12" s="156"/>
      <c r="F12" s="16"/>
      <c r="G12" s="156"/>
      <c r="H12" s="6">
        <f t="shared" si="0"/>
      </c>
      <c r="I12" s="156"/>
      <c r="J12" s="9"/>
      <c r="K12" s="159">
        <f t="shared" si="1"/>
      </c>
      <c r="L12" s="24"/>
      <c r="M12" s="156"/>
      <c r="N12" s="41"/>
      <c r="O12" s="162">
        <f t="shared" si="2"/>
      </c>
      <c r="P12" s="5">
        <f t="shared" si="3"/>
      </c>
      <c r="Q12" s="162">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75">
      <c r="A13" s="40" t="s">
        <v>32</v>
      </c>
      <c r="B13" s="9"/>
      <c r="C13" s="154">
        <v>80</v>
      </c>
      <c r="D13" s="42">
        <v>5</v>
      </c>
      <c r="E13" s="156">
        <v>18</v>
      </c>
      <c r="F13" s="16"/>
      <c r="G13" s="156">
        <v>2800</v>
      </c>
      <c r="H13" s="6">
        <f t="shared" si="0"/>
        <v>1120</v>
      </c>
      <c r="I13" s="156">
        <v>200</v>
      </c>
      <c r="J13" s="9">
        <v>20000</v>
      </c>
      <c r="K13" s="159">
        <f t="shared" si="1"/>
        <v>4000</v>
      </c>
      <c r="L13" s="24">
        <v>1</v>
      </c>
      <c r="M13" s="161">
        <v>0.1</v>
      </c>
      <c r="N13" s="41">
        <v>1.8</v>
      </c>
      <c r="O13" s="162">
        <f t="shared" si="2"/>
        <v>14</v>
      </c>
      <c r="P13" s="5">
        <f t="shared" si="3"/>
        <v>14</v>
      </c>
      <c r="Q13" s="162">
        <f>IF(ISNUMBER(P13),('Prices &amp; Rates'!$C$4/100)/(1-(1+'Prices &amp; Rates'!$C$4/100)^(-P13)),"")</f>
        <v>0.1508712461076816</v>
      </c>
    </row>
    <row r="14" spans="1:17" ht="12.75">
      <c r="A14" s="40" t="s">
        <v>29</v>
      </c>
      <c r="B14" s="9">
        <v>100</v>
      </c>
      <c r="C14" s="154"/>
      <c r="D14" s="41"/>
      <c r="E14" s="156"/>
      <c r="F14" s="16" t="s">
        <v>20</v>
      </c>
      <c r="G14" s="156">
        <v>12000</v>
      </c>
      <c r="H14" s="6">
        <f t="shared" si="0"/>
        <v>4800</v>
      </c>
      <c r="I14" s="156">
        <v>550</v>
      </c>
      <c r="J14" s="9">
        <v>40500</v>
      </c>
      <c r="K14" s="159">
        <f t="shared" si="1"/>
        <v>8100</v>
      </c>
      <c r="L14" s="24">
        <v>1</v>
      </c>
      <c r="M14" s="160">
        <v>0.007</v>
      </c>
      <c r="N14" s="41">
        <v>2</v>
      </c>
      <c r="O14" s="162">
        <f t="shared" si="2"/>
        <v>21.818181818181817</v>
      </c>
      <c r="P14" s="5">
        <f t="shared" si="3"/>
        <v>20</v>
      </c>
      <c r="Q14" s="162">
        <f>IF(ISNUMBER(P14),('Prices &amp; Rates'!$C$4/100)/(1-(1+'Prices &amp; Rates'!$C$4/100)^(-P14)),"")</f>
        <v>0.13387878003966064</v>
      </c>
    </row>
    <row r="15" spans="1:17" ht="12.75">
      <c r="A15" s="40" t="s">
        <v>33</v>
      </c>
      <c r="B15" s="9"/>
      <c r="C15" s="154">
        <v>75</v>
      </c>
      <c r="D15" s="42">
        <v>4</v>
      </c>
      <c r="E15" s="156">
        <v>16</v>
      </c>
      <c r="F15" s="16"/>
      <c r="G15" s="156">
        <v>2000</v>
      </c>
      <c r="H15" s="6">
        <f t="shared" si="0"/>
        <v>800</v>
      </c>
      <c r="I15" s="156">
        <v>200</v>
      </c>
      <c r="J15" s="9">
        <v>16000</v>
      </c>
      <c r="K15" s="159">
        <f t="shared" si="1"/>
        <v>3200</v>
      </c>
      <c r="L15" s="24">
        <v>1</v>
      </c>
      <c r="M15" s="161">
        <v>0.23</v>
      </c>
      <c r="N15" s="41">
        <v>1.8</v>
      </c>
      <c r="O15" s="162">
        <f t="shared" si="2"/>
        <v>10</v>
      </c>
      <c r="P15" s="5">
        <f t="shared" si="3"/>
        <v>10</v>
      </c>
      <c r="Q15" s="162">
        <f>IF(ISNUMBER(P15),('Prices &amp; Rates'!$C$4/100)/(1-(1+'Prices &amp; Rates'!$C$4/100)^(-P15)),"")</f>
        <v>0.17698416415984403</v>
      </c>
    </row>
    <row r="16" spans="1:17" ht="12.75">
      <c r="A16" s="40" t="s">
        <v>6</v>
      </c>
      <c r="B16" s="9">
        <v>200</v>
      </c>
      <c r="C16" s="154">
        <v>70</v>
      </c>
      <c r="D16" s="42">
        <v>3</v>
      </c>
      <c r="E16" s="156">
        <v>18</v>
      </c>
      <c r="F16" s="16" t="s">
        <v>19</v>
      </c>
      <c r="G16" s="156">
        <v>2200</v>
      </c>
      <c r="H16" s="6">
        <f t="shared" si="0"/>
        <v>880</v>
      </c>
      <c r="I16" s="156">
        <v>300</v>
      </c>
      <c r="J16" s="9">
        <v>130000</v>
      </c>
      <c r="K16" s="159">
        <f t="shared" si="1"/>
        <v>26000</v>
      </c>
      <c r="L16" s="24">
        <v>1</v>
      </c>
      <c r="M16" s="161">
        <v>0.04</v>
      </c>
      <c r="N16" s="41">
        <v>2.1</v>
      </c>
      <c r="O16" s="162">
        <f t="shared" si="2"/>
        <v>7.333333333333333</v>
      </c>
      <c r="P16" s="5">
        <f t="shared" si="3"/>
        <v>7.333333333333333</v>
      </c>
      <c r="Q16" s="162">
        <f>IF(ISNUMBER(P16),('Prices &amp; Rates'!$C$4/100)/(1-(1+'Prices &amp; Rates'!$C$4/100)^(-P16)),"")</f>
        <v>0.21260759603743282</v>
      </c>
    </row>
    <row r="17" spans="1:17" ht="12.75">
      <c r="A17" s="40" t="s">
        <v>34</v>
      </c>
      <c r="B17" s="9"/>
      <c r="C17" s="154">
        <v>70</v>
      </c>
      <c r="D17" s="42">
        <v>3</v>
      </c>
      <c r="E17" s="156">
        <v>22</v>
      </c>
      <c r="F17" s="16"/>
      <c r="G17" s="156">
        <v>2500</v>
      </c>
      <c r="H17" s="6">
        <f t="shared" si="0"/>
        <v>1000</v>
      </c>
      <c r="I17" s="156">
        <v>100</v>
      </c>
      <c r="J17" s="9">
        <v>21000</v>
      </c>
      <c r="K17" s="159">
        <f t="shared" si="1"/>
        <v>4200</v>
      </c>
      <c r="L17" s="24">
        <v>1</v>
      </c>
      <c r="M17" s="161">
        <v>0.15</v>
      </c>
      <c r="N17" s="41">
        <v>1.6</v>
      </c>
      <c r="O17" s="162">
        <f t="shared" si="2"/>
        <v>25</v>
      </c>
      <c r="P17" s="5">
        <f t="shared" si="3"/>
        <v>20</v>
      </c>
      <c r="Q17" s="162">
        <f>IF(ISNUMBER(P17),('Prices &amp; Rates'!$C$4/100)/(1-(1+'Prices &amp; Rates'!$C$4/100)^(-P17)),"")</f>
        <v>0.13387878003966064</v>
      </c>
    </row>
    <row r="18" spans="1:17" ht="12.75">
      <c r="A18" s="40" t="s">
        <v>35</v>
      </c>
      <c r="B18" s="9">
        <v>120</v>
      </c>
      <c r="C18" s="154">
        <v>70</v>
      </c>
      <c r="D18" s="42">
        <v>3.5</v>
      </c>
      <c r="E18" s="156">
        <v>30</v>
      </c>
      <c r="F18" s="16" t="s">
        <v>19</v>
      </c>
      <c r="G18" s="156">
        <v>4000</v>
      </c>
      <c r="H18" s="6">
        <f t="shared" si="0"/>
        <v>1600</v>
      </c>
      <c r="I18" s="156">
        <v>150</v>
      </c>
      <c r="J18" s="9">
        <v>195000</v>
      </c>
      <c r="K18" s="159">
        <f t="shared" si="1"/>
        <v>39000</v>
      </c>
      <c r="L18" s="24">
        <v>1</v>
      </c>
      <c r="M18" s="161">
        <v>0.03</v>
      </c>
      <c r="N18" s="41">
        <v>2</v>
      </c>
      <c r="O18" s="162">
        <f t="shared" si="2"/>
        <v>26.666666666666668</v>
      </c>
      <c r="P18" s="5">
        <f t="shared" si="3"/>
        <v>20</v>
      </c>
      <c r="Q18" s="162">
        <f>IF(ISNUMBER(P18),('Prices &amp; Rates'!$C$4/100)/(1-(1+'Prices &amp; Rates'!$C$4/100)^(-P18)),"")</f>
        <v>0.13387878003966064</v>
      </c>
    </row>
    <row r="19" spans="1:17" ht="12.75">
      <c r="A19" s="40" t="s">
        <v>36</v>
      </c>
      <c r="B19" s="9"/>
      <c r="C19" s="154">
        <v>80</v>
      </c>
      <c r="D19" s="42">
        <v>7</v>
      </c>
      <c r="E19" s="156">
        <v>21</v>
      </c>
      <c r="F19" s="16"/>
      <c r="G19" s="156">
        <v>2000</v>
      </c>
      <c r="H19" s="6">
        <f t="shared" si="0"/>
        <v>800</v>
      </c>
      <c r="I19" s="156">
        <v>100</v>
      </c>
      <c r="J19" s="9">
        <v>5900</v>
      </c>
      <c r="K19" s="159">
        <f t="shared" si="1"/>
        <v>1180</v>
      </c>
      <c r="L19" s="24">
        <v>1</v>
      </c>
      <c r="M19" s="161">
        <v>0.44</v>
      </c>
      <c r="N19" s="41">
        <v>2</v>
      </c>
      <c r="O19" s="162">
        <f t="shared" si="2"/>
        <v>20</v>
      </c>
      <c r="P19" s="5">
        <f t="shared" si="3"/>
        <v>20</v>
      </c>
      <c r="Q19" s="162">
        <f>IF(ISNUMBER(P19),('Prices &amp; Rates'!$C$4/100)/(1-(1+'Prices &amp; Rates'!$C$4/100)^(-P19)),"")</f>
        <v>0.13387878003966064</v>
      </c>
    </row>
    <row r="20" spans="1:17" ht="12.75">
      <c r="A20" s="40" t="s">
        <v>37</v>
      </c>
      <c r="B20" s="9"/>
      <c r="C20" s="154">
        <v>80</v>
      </c>
      <c r="D20" s="42">
        <v>5</v>
      </c>
      <c r="E20" s="156">
        <v>12</v>
      </c>
      <c r="F20" s="16"/>
      <c r="G20" s="156">
        <v>2500</v>
      </c>
      <c r="H20" s="6">
        <f t="shared" si="0"/>
        <v>1000</v>
      </c>
      <c r="I20" s="156">
        <v>80</v>
      </c>
      <c r="J20" s="9">
        <v>21000</v>
      </c>
      <c r="K20" s="159">
        <f t="shared" si="1"/>
        <v>4200</v>
      </c>
      <c r="L20" s="24">
        <v>1</v>
      </c>
      <c r="M20" s="161">
        <v>0.18</v>
      </c>
      <c r="N20" s="41">
        <v>1.6</v>
      </c>
      <c r="O20" s="162">
        <f t="shared" si="2"/>
        <v>31.25</v>
      </c>
      <c r="P20" s="5">
        <f t="shared" si="3"/>
        <v>20</v>
      </c>
      <c r="Q20" s="162">
        <f>IF(ISNUMBER(P20),('Prices &amp; Rates'!$C$4/100)/(1-(1+'Prices &amp; Rates'!$C$4/100)^(-P20)),"")</f>
        <v>0.13387878003966064</v>
      </c>
    </row>
    <row r="21" spans="1:17" ht="12.75">
      <c r="A21" s="40" t="s">
        <v>38</v>
      </c>
      <c r="B21" s="9"/>
      <c r="C21" s="154">
        <v>80</v>
      </c>
      <c r="D21" s="42">
        <v>6</v>
      </c>
      <c r="E21" s="156">
        <v>9</v>
      </c>
      <c r="F21" s="16"/>
      <c r="G21" s="156">
        <v>2000</v>
      </c>
      <c r="H21" s="6">
        <f t="shared" si="0"/>
        <v>800</v>
      </c>
      <c r="I21" s="156">
        <v>200</v>
      </c>
      <c r="J21" s="9">
        <v>3800</v>
      </c>
      <c r="K21" s="159">
        <f t="shared" si="1"/>
        <v>760</v>
      </c>
      <c r="L21" s="24">
        <v>1</v>
      </c>
      <c r="M21" s="161">
        <v>0.17</v>
      </c>
      <c r="N21" s="41">
        <v>1.4</v>
      </c>
      <c r="O21" s="162">
        <f t="shared" si="2"/>
        <v>10</v>
      </c>
      <c r="P21" s="5">
        <f t="shared" si="3"/>
        <v>10</v>
      </c>
      <c r="Q21" s="162">
        <f>IF(ISNUMBER(P21),('Prices &amp; Rates'!$C$4/100)/(1-(1+'Prices &amp; Rates'!$C$4/100)^(-P21)),"")</f>
        <v>0.17698416415984403</v>
      </c>
    </row>
    <row r="22" spans="1:17" ht="12.75">
      <c r="A22" s="40" t="s">
        <v>94</v>
      </c>
      <c r="B22" s="9">
        <v>120</v>
      </c>
      <c r="C22" s="154">
        <v>80</v>
      </c>
      <c r="D22" s="42">
        <v>5</v>
      </c>
      <c r="E22" s="156">
        <v>15</v>
      </c>
      <c r="F22" s="16"/>
      <c r="G22" s="156">
        <v>4000</v>
      </c>
      <c r="H22" s="6">
        <f t="shared" si="0"/>
        <v>1600</v>
      </c>
      <c r="I22" s="156">
        <v>80</v>
      </c>
      <c r="J22" s="9">
        <v>46500</v>
      </c>
      <c r="K22" s="159">
        <f t="shared" si="1"/>
        <v>9300</v>
      </c>
      <c r="L22" s="24">
        <v>1</v>
      </c>
      <c r="M22" s="161">
        <v>0.18</v>
      </c>
      <c r="N22" s="41">
        <v>1.6</v>
      </c>
      <c r="O22" s="162">
        <f t="shared" si="2"/>
        <v>50</v>
      </c>
      <c r="P22" s="5">
        <f t="shared" si="3"/>
        <v>20</v>
      </c>
      <c r="Q22" s="162">
        <f>IF(ISNUMBER(P22),('Prices &amp; Rates'!$C$4/100)/(1-(1+'Prices &amp; Rates'!$C$4/100)^(-P22)),"")</f>
        <v>0.13387878003966064</v>
      </c>
    </row>
    <row r="23" spans="1:17" ht="12.75">
      <c r="A23" s="40" t="s">
        <v>39</v>
      </c>
      <c r="B23" s="9">
        <v>120</v>
      </c>
      <c r="C23" s="154">
        <v>80</v>
      </c>
      <c r="D23" s="42">
        <v>3.5</v>
      </c>
      <c r="E23" s="156">
        <v>15</v>
      </c>
      <c r="F23" s="16" t="s">
        <v>20</v>
      </c>
      <c r="G23" s="156">
        <v>2000</v>
      </c>
      <c r="H23" s="6">
        <f t="shared" si="0"/>
        <v>800</v>
      </c>
      <c r="I23" s="156">
        <v>100</v>
      </c>
      <c r="J23" s="9">
        <v>44000</v>
      </c>
      <c r="K23" s="159">
        <f t="shared" si="1"/>
        <v>8800</v>
      </c>
      <c r="L23" s="24">
        <v>1</v>
      </c>
      <c r="M23" s="161">
        <v>0.06</v>
      </c>
      <c r="N23" s="41">
        <v>2</v>
      </c>
      <c r="O23" s="162">
        <f>IF(AND(ISNUMBER(G23),ISNUMBER(I23)),G23/I23,"")</f>
        <v>20</v>
      </c>
      <c r="P23" s="5">
        <f t="shared" si="3"/>
        <v>20</v>
      </c>
      <c r="Q23" s="162">
        <f>IF(ISNUMBER(P23),('Prices &amp; Rates'!$C$4/100)/(1-(1+'Prices &amp; Rates'!$C$4/100)^(-P23)),"")</f>
        <v>0.13387878003966064</v>
      </c>
    </row>
    <row r="24" spans="1:45" s="172" customFormat="1" ht="12.75">
      <c r="A24" s="40"/>
      <c r="B24" s="9"/>
      <c r="C24" s="154"/>
      <c r="D24" s="42"/>
      <c r="E24" s="156"/>
      <c r="F24" s="16"/>
      <c r="G24" s="156"/>
      <c r="H24" s="6">
        <f t="shared" si="0"/>
      </c>
      <c r="I24" s="156"/>
      <c r="J24" s="9"/>
      <c r="K24" s="159">
        <f t="shared" si="1"/>
      </c>
      <c r="L24" s="24"/>
      <c r="M24" s="161"/>
      <c r="N24" s="41"/>
      <c r="O24" s="162">
        <f t="shared" si="2"/>
      </c>
      <c r="P24" s="5">
        <f t="shared" si="3"/>
      </c>
      <c r="Q24" s="162">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45" s="172" customFormat="1" ht="12.75">
      <c r="A25" s="34" t="s">
        <v>40</v>
      </c>
      <c r="B25" s="9"/>
      <c r="C25" s="154"/>
      <c r="D25" s="42"/>
      <c r="E25" s="156"/>
      <c r="F25" s="16"/>
      <c r="G25" s="156"/>
      <c r="H25" s="6">
        <f t="shared" si="0"/>
      </c>
      <c r="I25" s="156"/>
      <c r="J25" s="9"/>
      <c r="K25" s="159">
        <f t="shared" si="1"/>
      </c>
      <c r="L25" s="24"/>
      <c r="M25" s="161"/>
      <c r="N25" s="41"/>
      <c r="O25" s="162">
        <f t="shared" si="2"/>
      </c>
      <c r="P25" s="5">
        <f t="shared" si="3"/>
      </c>
      <c r="Q25" s="162">
        <f>IF(ISNUMBER(P25),('Prices &amp; Rates'!$C$4/100)/(1-(1+'Prices &amp; Rates'!$C$4/100)^(-P25)),"")</f>
      </c>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row>
    <row r="26" spans="1:17" ht="12.75">
      <c r="A26" s="40" t="s">
        <v>41</v>
      </c>
      <c r="B26" s="9"/>
      <c r="C26" s="154">
        <v>85</v>
      </c>
      <c r="D26" s="42">
        <v>5.5</v>
      </c>
      <c r="E26" s="156">
        <v>8</v>
      </c>
      <c r="F26" s="16"/>
      <c r="G26" s="156">
        <v>2000</v>
      </c>
      <c r="H26" s="6">
        <f t="shared" si="0"/>
        <v>800</v>
      </c>
      <c r="I26" s="156">
        <v>100</v>
      </c>
      <c r="J26" s="9">
        <v>8800</v>
      </c>
      <c r="K26" s="159">
        <f t="shared" si="1"/>
        <v>1760</v>
      </c>
      <c r="L26" s="24">
        <v>1</v>
      </c>
      <c r="M26" s="161">
        <v>0.18</v>
      </c>
      <c r="N26" s="41">
        <v>1.7</v>
      </c>
      <c r="O26" s="162">
        <f t="shared" si="2"/>
        <v>20</v>
      </c>
      <c r="P26" s="5">
        <f t="shared" si="3"/>
        <v>20</v>
      </c>
      <c r="Q26" s="162">
        <f>IF(ISNUMBER(P26),('Prices &amp; Rates'!$C$4/100)/(1-(1+'Prices &amp; Rates'!$C$4/100)^(-P26)),"")</f>
        <v>0.13387878003966064</v>
      </c>
    </row>
    <row r="27" spans="1:17" ht="12.75">
      <c r="A27" s="40" t="s">
        <v>42</v>
      </c>
      <c r="B27" s="9"/>
      <c r="C27" s="154">
        <v>85</v>
      </c>
      <c r="D27" s="42">
        <v>5</v>
      </c>
      <c r="E27" s="156">
        <v>28</v>
      </c>
      <c r="F27" s="16"/>
      <c r="G27" s="156">
        <v>2000</v>
      </c>
      <c r="H27" s="6">
        <f t="shared" si="0"/>
        <v>800</v>
      </c>
      <c r="I27" s="156">
        <v>120</v>
      </c>
      <c r="J27" s="9">
        <v>11300</v>
      </c>
      <c r="K27" s="159">
        <f t="shared" si="1"/>
        <v>2260</v>
      </c>
      <c r="L27" s="24">
        <v>1</v>
      </c>
      <c r="M27" s="161">
        <v>0.27</v>
      </c>
      <c r="N27" s="41">
        <v>1.4</v>
      </c>
      <c r="O27" s="162">
        <f t="shared" si="2"/>
        <v>16.666666666666668</v>
      </c>
      <c r="P27" s="5">
        <f t="shared" si="3"/>
        <v>16.666666666666668</v>
      </c>
      <c r="Q27" s="162">
        <f>IF(ISNUMBER(P27),('Prices &amp; Rates'!$C$4/100)/(1-(1+'Prices &amp; Rates'!$C$4/100)^(-P27)),"")</f>
        <v>0.14138463472067245</v>
      </c>
    </row>
    <row r="28" spans="1:17" ht="12.75">
      <c r="A28" s="40" t="s">
        <v>43</v>
      </c>
      <c r="B28" s="9"/>
      <c r="C28" s="154">
        <v>85</v>
      </c>
      <c r="D28" s="42">
        <v>7</v>
      </c>
      <c r="E28" s="156">
        <v>30</v>
      </c>
      <c r="F28" s="16"/>
      <c r="G28" s="156">
        <v>2000</v>
      </c>
      <c r="H28" s="6">
        <f t="shared" si="0"/>
        <v>800</v>
      </c>
      <c r="I28" s="156">
        <v>30</v>
      </c>
      <c r="J28" s="9">
        <v>6900</v>
      </c>
      <c r="K28" s="159">
        <f t="shared" si="1"/>
        <v>1380</v>
      </c>
      <c r="L28" s="24">
        <v>1</v>
      </c>
      <c r="M28" s="161">
        <v>0.27</v>
      </c>
      <c r="N28" s="41">
        <v>1.4</v>
      </c>
      <c r="O28" s="162">
        <f t="shared" si="2"/>
        <v>66.66666666666667</v>
      </c>
      <c r="P28" s="5">
        <f t="shared" si="3"/>
        <v>20</v>
      </c>
      <c r="Q28" s="162">
        <f>IF(ISNUMBER(P28),('Prices &amp; Rates'!$C$4/100)/(1-(1+'Prices &amp; Rates'!$C$4/100)^(-P28)),"")</f>
        <v>0.13387878003966064</v>
      </c>
    </row>
    <row r="29" spans="1:17" ht="12.75">
      <c r="A29" s="40" t="s">
        <v>44</v>
      </c>
      <c r="B29" s="9"/>
      <c r="C29" s="154">
        <v>85</v>
      </c>
      <c r="D29" s="42">
        <v>6.5</v>
      </c>
      <c r="E29" s="156">
        <v>15</v>
      </c>
      <c r="F29" s="16"/>
      <c r="G29" s="156">
        <v>2000</v>
      </c>
      <c r="H29" s="6">
        <f t="shared" si="0"/>
        <v>800</v>
      </c>
      <c r="I29" s="156">
        <v>100</v>
      </c>
      <c r="J29" s="9">
        <v>5500</v>
      </c>
      <c r="K29" s="159">
        <f t="shared" si="1"/>
        <v>1100</v>
      </c>
      <c r="L29" s="24">
        <v>1</v>
      </c>
      <c r="M29" s="161">
        <v>0.28</v>
      </c>
      <c r="N29" s="41">
        <v>1.4</v>
      </c>
      <c r="O29" s="162">
        <f t="shared" si="2"/>
        <v>20</v>
      </c>
      <c r="P29" s="5">
        <f t="shared" si="3"/>
        <v>20</v>
      </c>
      <c r="Q29" s="162">
        <f>IF(ISNUMBER(P29),('Prices &amp; Rates'!$C$4/100)/(1-(1+'Prices &amp; Rates'!$C$4/100)^(-P29)),"")</f>
        <v>0.13387878003966064</v>
      </c>
    </row>
    <row r="30" spans="1:17" ht="12.75">
      <c r="A30" s="40" t="s">
        <v>45</v>
      </c>
      <c r="B30" s="9"/>
      <c r="C30" s="154">
        <v>85</v>
      </c>
      <c r="D30" s="42">
        <v>3.5</v>
      </c>
      <c r="E30" s="156">
        <v>12</v>
      </c>
      <c r="F30" s="16"/>
      <c r="G30" s="156">
        <v>2000</v>
      </c>
      <c r="H30" s="6">
        <f t="shared" si="0"/>
        <v>800</v>
      </c>
      <c r="I30" s="156">
        <v>120</v>
      </c>
      <c r="J30" s="9">
        <v>10600</v>
      </c>
      <c r="K30" s="159">
        <f t="shared" si="1"/>
        <v>2120</v>
      </c>
      <c r="L30" s="24">
        <v>1</v>
      </c>
      <c r="M30" s="161">
        <v>0.29</v>
      </c>
      <c r="N30" s="41">
        <v>1.8</v>
      </c>
      <c r="O30" s="162">
        <f t="shared" si="2"/>
        <v>16.666666666666668</v>
      </c>
      <c r="P30" s="5">
        <f t="shared" si="3"/>
        <v>16.666666666666668</v>
      </c>
      <c r="Q30" s="162">
        <f>IF(ISNUMBER(P30),('Prices &amp; Rates'!$C$4/100)/(1-(1+'Prices &amp; Rates'!$C$4/100)^(-P30)),"")</f>
        <v>0.14138463472067245</v>
      </c>
    </row>
    <row r="31" spans="1:17" ht="12.75">
      <c r="A31" s="40" t="s">
        <v>46</v>
      </c>
      <c r="B31" s="9"/>
      <c r="C31" s="154">
        <v>85</v>
      </c>
      <c r="D31" s="42">
        <v>6</v>
      </c>
      <c r="E31" s="156">
        <v>12</v>
      </c>
      <c r="F31" s="16"/>
      <c r="G31" s="156">
        <v>2000</v>
      </c>
      <c r="H31" s="6">
        <f t="shared" si="0"/>
        <v>800</v>
      </c>
      <c r="I31" s="156">
        <v>120</v>
      </c>
      <c r="J31" s="9">
        <v>11000</v>
      </c>
      <c r="K31" s="159">
        <f t="shared" si="1"/>
        <v>2200</v>
      </c>
      <c r="L31" s="24">
        <v>1</v>
      </c>
      <c r="M31" s="161">
        <v>0.16</v>
      </c>
      <c r="N31" s="41">
        <v>1.3</v>
      </c>
      <c r="O31" s="162">
        <f t="shared" si="2"/>
        <v>16.666666666666668</v>
      </c>
      <c r="P31" s="5">
        <f t="shared" si="3"/>
        <v>16.666666666666668</v>
      </c>
      <c r="Q31" s="162">
        <f>IF(ISNUMBER(P31),('Prices &amp; Rates'!$C$4/100)/(1-(1+'Prices &amp; Rates'!$C$4/100)^(-P31)),"")</f>
        <v>0.14138463472067245</v>
      </c>
    </row>
    <row r="32" spans="1:17" ht="12.75">
      <c r="A32" s="40" t="s">
        <v>47</v>
      </c>
      <c r="B32" s="9"/>
      <c r="C32" s="154">
        <v>85</v>
      </c>
      <c r="D32" s="42">
        <v>3</v>
      </c>
      <c r="E32" s="156">
        <v>12</v>
      </c>
      <c r="F32" s="16"/>
      <c r="G32" s="156">
        <v>1500</v>
      </c>
      <c r="H32" s="6">
        <f t="shared" si="0"/>
        <v>600</v>
      </c>
      <c r="I32" s="156">
        <v>120</v>
      </c>
      <c r="J32" s="9">
        <v>10000</v>
      </c>
      <c r="K32" s="159">
        <f t="shared" si="1"/>
        <v>2000</v>
      </c>
      <c r="L32" s="24">
        <v>1</v>
      </c>
      <c r="M32" s="161">
        <v>0.36</v>
      </c>
      <c r="N32" s="41">
        <v>2</v>
      </c>
      <c r="O32" s="162">
        <f t="shared" si="2"/>
        <v>12.5</v>
      </c>
      <c r="P32" s="5">
        <f t="shared" si="3"/>
        <v>12.5</v>
      </c>
      <c r="Q32" s="162">
        <f>IF(ISNUMBER(P32),('Prices &amp; Rates'!$C$4/100)/(1-(1+'Prices &amp; Rates'!$C$4/100)^(-P32)),"")</f>
        <v>0.15842319610115554</v>
      </c>
    </row>
    <row r="33" spans="1:17" ht="12.75">
      <c r="A33" s="40" t="s">
        <v>48</v>
      </c>
      <c r="B33" s="9"/>
      <c r="C33" s="154">
        <v>80</v>
      </c>
      <c r="D33" s="42">
        <v>4</v>
      </c>
      <c r="E33" s="157">
        <v>16</v>
      </c>
      <c r="F33" s="16"/>
      <c r="G33" s="156">
        <v>2000</v>
      </c>
      <c r="H33" s="6">
        <f t="shared" si="0"/>
        <v>800</v>
      </c>
      <c r="I33" s="156">
        <v>100</v>
      </c>
      <c r="J33" s="9">
        <v>5900</v>
      </c>
      <c r="K33" s="159">
        <f t="shared" si="1"/>
        <v>1180</v>
      </c>
      <c r="L33" s="24">
        <v>1</v>
      </c>
      <c r="M33" s="161">
        <v>0.17</v>
      </c>
      <c r="N33" s="41">
        <v>2.2</v>
      </c>
      <c r="O33" s="162">
        <f t="shared" si="2"/>
        <v>20</v>
      </c>
      <c r="P33" s="5">
        <f t="shared" si="3"/>
        <v>20</v>
      </c>
      <c r="Q33" s="162">
        <f>IF(ISNUMBER(P33),('Prices &amp; Rates'!$C$4/100)/(1-(1+'Prices &amp; Rates'!$C$4/100)^(-P33)),"")</f>
        <v>0.13387878003966064</v>
      </c>
    </row>
    <row r="34" spans="1:45" s="172" customFormat="1" ht="12.75">
      <c r="A34" s="40"/>
      <c r="B34" s="9"/>
      <c r="C34" s="154"/>
      <c r="D34" s="41"/>
      <c r="E34" s="156"/>
      <c r="F34" s="16"/>
      <c r="G34" s="156"/>
      <c r="H34" s="6">
        <f t="shared" si="0"/>
      </c>
      <c r="I34" s="156"/>
      <c r="J34" s="9"/>
      <c r="K34" s="159">
        <f t="shared" si="1"/>
      </c>
      <c r="L34" s="24"/>
      <c r="M34" s="161"/>
      <c r="N34" s="41"/>
      <c r="O34" s="162">
        <f t="shared" si="2"/>
      </c>
      <c r="P34" s="5">
        <f t="shared" si="3"/>
      </c>
      <c r="Q34" s="162">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45" s="172" customFormat="1" ht="12.75">
      <c r="A35" s="34" t="s">
        <v>49</v>
      </c>
      <c r="B35" s="9"/>
      <c r="C35" s="154"/>
      <c r="D35" s="41"/>
      <c r="E35" s="156"/>
      <c r="F35" s="16"/>
      <c r="G35" s="156"/>
      <c r="H35" s="6">
        <f t="shared" si="0"/>
      </c>
      <c r="I35" s="156"/>
      <c r="J35" s="9"/>
      <c r="K35" s="159">
        <f t="shared" si="1"/>
      </c>
      <c r="L35" s="24"/>
      <c r="M35" s="161"/>
      <c r="N35" s="41"/>
      <c r="O35" s="162">
        <f t="shared" si="2"/>
      </c>
      <c r="P35" s="5">
        <f t="shared" si="3"/>
      </c>
      <c r="Q35" s="162">
        <f>IF(ISNUMBER(P35),('Prices &amp; Rates'!$C$4/100)/(1-(1+'Prices &amp; Rates'!$C$4/100)^(-P35)),"")</f>
      </c>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row>
    <row r="36" spans="1:17" ht="12.75">
      <c r="A36" s="40" t="s">
        <v>50</v>
      </c>
      <c r="B36" s="9"/>
      <c r="C36" s="154">
        <v>70</v>
      </c>
      <c r="D36" s="42">
        <v>5</v>
      </c>
      <c r="E36" s="156">
        <v>30</v>
      </c>
      <c r="F36" s="16"/>
      <c r="G36" s="156">
        <v>1500</v>
      </c>
      <c r="H36" s="6">
        <f t="shared" si="0"/>
        <v>600</v>
      </c>
      <c r="I36" s="156">
        <v>80</v>
      </c>
      <c r="J36" s="9">
        <v>29900</v>
      </c>
      <c r="K36" s="159">
        <f t="shared" si="1"/>
        <v>5980</v>
      </c>
      <c r="L36" s="24">
        <v>1</v>
      </c>
      <c r="M36" s="161">
        <v>0.32</v>
      </c>
      <c r="N36" s="41">
        <v>2.1</v>
      </c>
      <c r="O36" s="162">
        <f t="shared" si="2"/>
        <v>18.75</v>
      </c>
      <c r="P36" s="5">
        <f t="shared" si="3"/>
        <v>18.75</v>
      </c>
      <c r="Q36" s="162">
        <f>IF(ISNUMBER(P36),('Prices &amp; Rates'!$C$4/100)/(1-(1+'Prices &amp; Rates'!$C$4/100)^(-P36)),"")</f>
        <v>0.1362774373788252</v>
      </c>
    </row>
    <row r="37" spans="1:17" ht="12.75">
      <c r="A37" s="40" t="s">
        <v>51</v>
      </c>
      <c r="B37" s="9"/>
      <c r="C37" s="154">
        <v>65</v>
      </c>
      <c r="D37" s="42">
        <v>5.5</v>
      </c>
      <c r="E37" s="158">
        <v>16</v>
      </c>
      <c r="F37" s="16"/>
      <c r="G37" s="156">
        <v>1500</v>
      </c>
      <c r="H37" s="6">
        <f t="shared" si="0"/>
        <v>600</v>
      </c>
      <c r="I37" s="156">
        <v>70</v>
      </c>
      <c r="J37" s="9">
        <v>19000</v>
      </c>
      <c r="K37" s="159">
        <f t="shared" si="1"/>
        <v>3800</v>
      </c>
      <c r="L37" s="24">
        <v>1</v>
      </c>
      <c r="M37" s="161">
        <v>0.32</v>
      </c>
      <c r="N37" s="41">
        <v>2.1</v>
      </c>
      <c r="O37" s="162">
        <f t="shared" si="2"/>
        <v>21.428571428571427</v>
      </c>
      <c r="P37" s="5">
        <f t="shared" si="3"/>
        <v>20</v>
      </c>
      <c r="Q37" s="162">
        <f>IF(ISNUMBER(P37),('Prices &amp; Rates'!$C$4/100)/(1-(1+'Prices &amp; Rates'!$C$4/100)^(-P37)),"")</f>
        <v>0.13387878003966064</v>
      </c>
    </row>
    <row r="38" spans="1:45" s="172" customFormat="1" ht="12.75">
      <c r="A38" s="40"/>
      <c r="B38" s="9"/>
      <c r="C38" s="154"/>
      <c r="D38" s="42"/>
      <c r="E38" s="156"/>
      <c r="F38" s="16"/>
      <c r="G38" s="156"/>
      <c r="H38" s="6">
        <f t="shared" si="0"/>
      </c>
      <c r="I38" s="156"/>
      <c r="J38" s="9"/>
      <c r="K38" s="159">
        <f t="shared" si="1"/>
      </c>
      <c r="L38" s="24"/>
      <c r="M38" s="161"/>
      <c r="N38" s="41"/>
      <c r="O38" s="162">
        <f t="shared" si="2"/>
      </c>
      <c r="P38" s="5">
        <f t="shared" si="3"/>
      </c>
      <c r="Q38" s="162">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45" s="172" customFormat="1" ht="12.75">
      <c r="A39" s="34" t="s">
        <v>52</v>
      </c>
      <c r="B39" s="9"/>
      <c r="C39" s="154"/>
      <c r="D39" s="42"/>
      <c r="E39" s="156"/>
      <c r="F39" s="16"/>
      <c r="G39" s="156"/>
      <c r="H39" s="6">
        <f t="shared" si="0"/>
      </c>
      <c r="I39" s="156"/>
      <c r="J39" s="9"/>
      <c r="K39" s="159">
        <f t="shared" si="1"/>
      </c>
      <c r="L39" s="24"/>
      <c r="M39" s="161"/>
      <c r="N39" s="41"/>
      <c r="O39" s="162">
        <f t="shared" si="2"/>
      </c>
      <c r="P39" s="5">
        <f t="shared" si="3"/>
      </c>
      <c r="Q39" s="162">
        <f>IF(ISNUMBER(P39),('Prices &amp; Rates'!$C$4/100)/(1-(1+'Prices &amp; Rates'!$C$4/100)^(-P39)),"")</f>
      </c>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row>
    <row r="40" spans="1:17" ht="12.75">
      <c r="A40" s="40" t="s">
        <v>53</v>
      </c>
      <c r="B40" s="9"/>
      <c r="C40" s="154">
        <v>70</v>
      </c>
      <c r="D40" s="42">
        <v>7</v>
      </c>
      <c r="E40" s="156">
        <v>40</v>
      </c>
      <c r="F40" s="16"/>
      <c r="G40" s="156">
        <v>1200</v>
      </c>
      <c r="H40" s="6">
        <f t="shared" si="0"/>
        <v>480</v>
      </c>
      <c r="I40" s="156">
        <v>30</v>
      </c>
      <c r="J40" s="9">
        <v>8000</v>
      </c>
      <c r="K40" s="159">
        <f t="shared" si="1"/>
        <v>1600</v>
      </c>
      <c r="L40" s="24">
        <v>1</v>
      </c>
      <c r="M40" s="161">
        <v>0.63</v>
      </c>
      <c r="N40" s="41">
        <v>1.3</v>
      </c>
      <c r="O40" s="162">
        <f t="shared" si="2"/>
        <v>40</v>
      </c>
      <c r="P40" s="5">
        <f t="shared" si="3"/>
        <v>20</v>
      </c>
      <c r="Q40" s="162">
        <f>IF(ISNUMBER(P40),('Prices &amp; Rates'!$C$4/100)/(1-(1+'Prices &amp; Rates'!$C$4/100)^(-P40)),"")</f>
        <v>0.13387878003966064</v>
      </c>
    </row>
    <row r="41" spans="1:17" ht="12.75">
      <c r="A41" s="40" t="s">
        <v>54</v>
      </c>
      <c r="B41" s="9"/>
      <c r="C41" s="154">
        <v>90</v>
      </c>
      <c r="D41" s="42">
        <v>4</v>
      </c>
      <c r="E41" s="156">
        <v>8</v>
      </c>
      <c r="F41" s="16"/>
      <c r="G41" s="156">
        <v>1200</v>
      </c>
      <c r="H41" s="6">
        <f t="shared" si="0"/>
        <v>480</v>
      </c>
      <c r="I41" s="156">
        <v>100</v>
      </c>
      <c r="J41" s="9">
        <v>5600</v>
      </c>
      <c r="K41" s="159">
        <f t="shared" si="1"/>
        <v>1120</v>
      </c>
      <c r="L41" s="24">
        <v>1</v>
      </c>
      <c r="M41" s="161">
        <v>0.16</v>
      </c>
      <c r="N41" s="41">
        <v>2</v>
      </c>
      <c r="O41" s="162">
        <f t="shared" si="2"/>
        <v>12</v>
      </c>
      <c r="P41" s="5">
        <f t="shared" si="3"/>
        <v>12</v>
      </c>
      <c r="Q41" s="162">
        <f>IF(ISNUMBER(P41),('Prices &amp; Rates'!$C$4/100)/(1-(1+'Prices &amp; Rates'!$C$4/100)^(-P41)),"")</f>
        <v>0.16143680759399573</v>
      </c>
    </row>
    <row r="42" spans="1:17" ht="12.75">
      <c r="A42" s="40" t="s">
        <v>56</v>
      </c>
      <c r="B42" s="9"/>
      <c r="C42" s="154">
        <v>60</v>
      </c>
      <c r="D42" s="42">
        <v>3</v>
      </c>
      <c r="E42" s="156">
        <v>24</v>
      </c>
      <c r="F42" s="16"/>
      <c r="G42" s="156">
        <v>2000</v>
      </c>
      <c r="H42" s="6">
        <f t="shared" si="0"/>
        <v>800</v>
      </c>
      <c r="I42" s="156">
        <v>120</v>
      </c>
      <c r="J42" s="9">
        <v>10000</v>
      </c>
      <c r="K42" s="159">
        <f t="shared" si="1"/>
        <v>2000</v>
      </c>
      <c r="L42" s="24">
        <v>1</v>
      </c>
      <c r="M42" s="161">
        <v>0.14</v>
      </c>
      <c r="N42" s="41">
        <v>2.3</v>
      </c>
      <c r="O42" s="162">
        <f t="shared" si="2"/>
        <v>16.666666666666668</v>
      </c>
      <c r="P42" s="5">
        <f t="shared" si="3"/>
        <v>16.666666666666668</v>
      </c>
      <c r="Q42" s="162">
        <f>IF(ISNUMBER(P42),('Prices &amp; Rates'!$C$4/100)/(1-(1+'Prices &amp; Rates'!$C$4/100)^(-P42)),"")</f>
        <v>0.14138463472067245</v>
      </c>
    </row>
    <row r="43" spans="1:17" ht="12.75">
      <c r="A43" s="40" t="s">
        <v>93</v>
      </c>
      <c r="B43" s="9"/>
      <c r="C43" s="154">
        <v>65</v>
      </c>
      <c r="D43" s="42">
        <v>6.5</v>
      </c>
      <c r="E43" s="156">
        <v>50</v>
      </c>
      <c r="F43" s="16"/>
      <c r="G43" s="156">
        <v>1500</v>
      </c>
      <c r="H43" s="6">
        <f t="shared" si="0"/>
        <v>600</v>
      </c>
      <c r="I43" s="156">
        <v>100</v>
      </c>
      <c r="J43" s="9">
        <v>4700</v>
      </c>
      <c r="K43" s="159">
        <f t="shared" si="1"/>
        <v>940</v>
      </c>
      <c r="L43" s="24">
        <v>1</v>
      </c>
      <c r="M43" s="161">
        <v>0.41</v>
      </c>
      <c r="N43" s="41">
        <v>1.3</v>
      </c>
      <c r="O43" s="162">
        <f t="shared" si="2"/>
        <v>15</v>
      </c>
      <c r="P43" s="5">
        <f t="shared" si="3"/>
        <v>15</v>
      </c>
      <c r="Q43" s="162">
        <f>IF(ISNUMBER(P43),('Prices &amp; Rates'!$C$4/100)/(1-(1+'Prices &amp; Rates'!$C$4/100)^(-P43)),"")</f>
        <v>0.14682423964634628</v>
      </c>
    </row>
    <row r="44" spans="1:17" ht="12.75">
      <c r="A44" s="40"/>
      <c r="B44" s="9"/>
      <c r="C44" s="154"/>
      <c r="D44" s="42"/>
      <c r="E44" s="156"/>
      <c r="F44" s="16"/>
      <c r="G44" s="156"/>
      <c r="H44" s="6">
        <f t="shared" si="0"/>
      </c>
      <c r="I44" s="156"/>
      <c r="J44" s="9"/>
      <c r="K44" s="159">
        <f t="shared" si="1"/>
      </c>
      <c r="L44" s="24"/>
      <c r="M44" s="161"/>
      <c r="N44" s="41"/>
      <c r="O44" s="162">
        <f aca="true" t="shared" si="4" ref="O44:O100">IF(AND(ISNUMBER(G44),ISNUMBER(I44)),G44/I44,"")</f>
      </c>
      <c r="P44" s="5">
        <f t="shared" si="3"/>
      </c>
      <c r="Q44" s="162">
        <f>IF(ISNUMBER(P44),('Prices &amp; Rates'!$C$4/100)/(1-(1+'Prices &amp; Rates'!$C$4/100)^(-P44)),"")</f>
      </c>
    </row>
    <row r="45" spans="1:17" ht="12.75">
      <c r="A45" s="40"/>
      <c r="B45" s="9"/>
      <c r="C45" s="154"/>
      <c r="D45" s="42"/>
      <c r="E45" s="156"/>
      <c r="F45" s="16"/>
      <c r="G45" s="156"/>
      <c r="H45" s="6">
        <f t="shared" si="0"/>
      </c>
      <c r="I45" s="156"/>
      <c r="J45" s="9"/>
      <c r="K45" s="159">
        <f t="shared" si="1"/>
      </c>
      <c r="L45" s="24"/>
      <c r="M45" s="161"/>
      <c r="N45" s="41"/>
      <c r="O45" s="162">
        <f t="shared" si="4"/>
      </c>
      <c r="P45" s="5">
        <f t="shared" si="3"/>
      </c>
      <c r="Q45" s="162">
        <f>IF(ISNUMBER(P45),('Prices &amp; Rates'!$C$4/100)/(1-(1+'Prices &amp; Rates'!$C$4/100)^(-P45)),"")</f>
      </c>
    </row>
    <row r="46" spans="1:17" ht="12.75">
      <c r="A46" s="40"/>
      <c r="B46" s="9"/>
      <c r="C46" s="154"/>
      <c r="D46" s="42"/>
      <c r="E46" s="156"/>
      <c r="F46" s="16"/>
      <c r="G46" s="156"/>
      <c r="H46" s="6">
        <f t="shared" si="0"/>
      </c>
      <c r="I46" s="156"/>
      <c r="J46" s="9"/>
      <c r="K46" s="159">
        <f t="shared" si="1"/>
      </c>
      <c r="L46" s="24"/>
      <c r="M46" s="161"/>
      <c r="N46" s="41"/>
      <c r="O46" s="162">
        <f t="shared" si="4"/>
      </c>
      <c r="P46" s="5">
        <f t="shared" si="3"/>
      </c>
      <c r="Q46" s="162">
        <f>IF(ISNUMBER(P46),('Prices &amp; Rates'!$C$4/100)/(1-(1+'Prices &amp; Rates'!$C$4/100)^(-P46)),"")</f>
      </c>
    </row>
    <row r="47" spans="1:17" ht="12.75">
      <c r="A47" s="40"/>
      <c r="B47" s="9"/>
      <c r="C47" s="154"/>
      <c r="D47" s="42"/>
      <c r="E47" s="156"/>
      <c r="F47" s="16"/>
      <c r="G47" s="156"/>
      <c r="H47" s="6">
        <f t="shared" si="0"/>
      </c>
      <c r="I47" s="156"/>
      <c r="J47" s="9"/>
      <c r="K47" s="159">
        <f t="shared" si="1"/>
      </c>
      <c r="L47" s="24"/>
      <c r="M47" s="161"/>
      <c r="N47" s="41"/>
      <c r="O47" s="162">
        <f t="shared" si="4"/>
      </c>
      <c r="P47" s="5">
        <f t="shared" si="3"/>
      </c>
      <c r="Q47" s="162">
        <f>IF(ISNUMBER(P47),('Prices &amp; Rates'!$C$4/100)/(1-(1+'Prices &amp; Rates'!$C$4/100)^(-P47)),"")</f>
      </c>
    </row>
    <row r="48" spans="1:17" ht="12.75">
      <c r="A48" s="40"/>
      <c r="B48" s="9"/>
      <c r="C48" s="154"/>
      <c r="D48" s="42"/>
      <c r="E48" s="156"/>
      <c r="F48" s="16"/>
      <c r="G48" s="156"/>
      <c r="H48" s="6">
        <f t="shared" si="0"/>
      </c>
      <c r="I48" s="156"/>
      <c r="J48" s="9"/>
      <c r="K48" s="159">
        <f t="shared" si="1"/>
      </c>
      <c r="L48" s="24"/>
      <c r="M48" s="161"/>
      <c r="N48" s="41"/>
      <c r="O48" s="162">
        <f t="shared" si="4"/>
      </c>
      <c r="P48" s="5">
        <f t="shared" si="3"/>
      </c>
      <c r="Q48" s="162">
        <f>IF(ISNUMBER(P48),('Prices &amp; Rates'!$C$4/100)/(1-(1+'Prices &amp; Rates'!$C$4/100)^(-P48)),"")</f>
      </c>
    </row>
    <row r="49" spans="1:17" ht="12.75">
      <c r="A49" s="40"/>
      <c r="B49" s="9"/>
      <c r="C49" s="154"/>
      <c r="D49" s="42"/>
      <c r="E49" s="156"/>
      <c r="F49" s="16"/>
      <c r="G49" s="156"/>
      <c r="H49" s="6">
        <f t="shared" si="0"/>
      </c>
      <c r="I49" s="156"/>
      <c r="J49" s="9"/>
      <c r="K49" s="159">
        <f t="shared" si="1"/>
      </c>
      <c r="L49" s="24"/>
      <c r="M49" s="161"/>
      <c r="N49" s="41"/>
      <c r="O49" s="162">
        <f t="shared" si="4"/>
      </c>
      <c r="P49" s="5">
        <f t="shared" si="3"/>
      </c>
      <c r="Q49" s="162">
        <f>IF(ISNUMBER(P49),('Prices &amp; Rates'!$C$4/100)/(1-(1+'Prices &amp; Rates'!$C$4/100)^(-P49)),"")</f>
      </c>
    </row>
    <row r="50" spans="1:45" s="172" customFormat="1" ht="12.75">
      <c r="A50" s="40"/>
      <c r="B50" s="9"/>
      <c r="C50" s="154"/>
      <c r="D50" s="42"/>
      <c r="E50" s="156"/>
      <c r="F50" s="16"/>
      <c r="G50" s="156"/>
      <c r="H50" s="6">
        <f t="shared" si="0"/>
      </c>
      <c r="I50" s="156"/>
      <c r="J50" s="9"/>
      <c r="K50" s="159">
        <f t="shared" si="1"/>
      </c>
      <c r="L50" s="24"/>
      <c r="M50" s="161"/>
      <c r="N50" s="41"/>
      <c r="O50" s="162">
        <f t="shared" si="4"/>
      </c>
      <c r="P50" s="5">
        <f t="shared" si="3"/>
      </c>
      <c r="Q50" s="162">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2" customFormat="1" ht="12.75">
      <c r="A51" s="40"/>
      <c r="B51" s="9"/>
      <c r="C51" s="154"/>
      <c r="D51" s="42"/>
      <c r="E51" s="156"/>
      <c r="F51" s="16"/>
      <c r="G51" s="156"/>
      <c r="H51" s="6">
        <f t="shared" si="0"/>
      </c>
      <c r="I51" s="156"/>
      <c r="J51" s="9"/>
      <c r="K51" s="159">
        <f t="shared" si="1"/>
      </c>
      <c r="L51" s="24"/>
      <c r="M51" s="161"/>
      <c r="N51" s="41"/>
      <c r="O51" s="162">
        <f t="shared" si="4"/>
      </c>
      <c r="P51" s="5">
        <f t="shared" si="3"/>
      </c>
      <c r="Q51" s="162">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2" customFormat="1" ht="12.75">
      <c r="A52" s="40"/>
      <c r="B52" s="9"/>
      <c r="C52" s="154"/>
      <c r="D52" s="42"/>
      <c r="E52" s="156"/>
      <c r="F52" s="16"/>
      <c r="G52" s="156"/>
      <c r="H52" s="6">
        <f t="shared" si="0"/>
      </c>
      <c r="I52" s="156"/>
      <c r="J52" s="9"/>
      <c r="K52" s="159">
        <f t="shared" si="1"/>
      </c>
      <c r="L52" s="24"/>
      <c r="M52" s="161"/>
      <c r="N52" s="41"/>
      <c r="O52" s="162">
        <f t="shared" si="4"/>
      </c>
      <c r="P52" s="5">
        <f t="shared" si="3"/>
      </c>
      <c r="Q52" s="162">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2" customFormat="1" ht="12.75">
      <c r="A53" s="40"/>
      <c r="B53" s="9"/>
      <c r="C53" s="154"/>
      <c r="D53" s="42"/>
      <c r="E53" s="156"/>
      <c r="F53" s="16"/>
      <c r="G53" s="156"/>
      <c r="H53" s="6">
        <f t="shared" si="0"/>
      </c>
      <c r="I53" s="156"/>
      <c r="J53" s="9"/>
      <c r="K53" s="159">
        <f t="shared" si="1"/>
      </c>
      <c r="L53" s="24"/>
      <c r="M53" s="161"/>
      <c r="N53" s="41"/>
      <c r="O53" s="162">
        <f t="shared" si="4"/>
      </c>
      <c r="P53" s="5">
        <f t="shared" si="3"/>
      </c>
      <c r="Q53" s="162">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2" customFormat="1" ht="12.75">
      <c r="A54" s="40"/>
      <c r="B54" s="9"/>
      <c r="C54" s="154"/>
      <c r="D54" s="42"/>
      <c r="E54" s="156"/>
      <c r="F54" s="16"/>
      <c r="G54" s="156"/>
      <c r="H54" s="6">
        <f t="shared" si="0"/>
      </c>
      <c r="I54" s="156"/>
      <c r="J54" s="9"/>
      <c r="K54" s="159">
        <f t="shared" si="1"/>
      </c>
      <c r="L54" s="24"/>
      <c r="M54" s="161"/>
      <c r="N54" s="41"/>
      <c r="O54" s="162">
        <f t="shared" si="4"/>
      </c>
      <c r="P54" s="5">
        <f t="shared" si="3"/>
      </c>
      <c r="Q54" s="162">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2" customFormat="1" ht="12.75">
      <c r="A55" s="40"/>
      <c r="B55" s="9"/>
      <c r="C55" s="154"/>
      <c r="D55" s="42"/>
      <c r="E55" s="156"/>
      <c r="F55" s="16"/>
      <c r="G55" s="156"/>
      <c r="H55" s="6">
        <f t="shared" si="0"/>
      </c>
      <c r="I55" s="156"/>
      <c r="J55" s="9"/>
      <c r="K55" s="159">
        <f t="shared" si="1"/>
      </c>
      <c r="L55" s="24"/>
      <c r="M55" s="161"/>
      <c r="N55" s="41"/>
      <c r="O55" s="162">
        <f t="shared" si="4"/>
      </c>
      <c r="P55" s="5">
        <f t="shared" si="3"/>
      </c>
      <c r="Q55" s="162">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2" customFormat="1" ht="12.75">
      <c r="A56" s="40"/>
      <c r="B56" s="9"/>
      <c r="C56" s="154"/>
      <c r="D56" s="42"/>
      <c r="E56" s="156"/>
      <c r="F56" s="16"/>
      <c r="G56" s="156"/>
      <c r="H56" s="6">
        <f t="shared" si="0"/>
      </c>
      <c r="I56" s="156"/>
      <c r="J56" s="9"/>
      <c r="K56" s="159">
        <f t="shared" si="1"/>
      </c>
      <c r="L56" s="24"/>
      <c r="M56" s="161"/>
      <c r="N56" s="41"/>
      <c r="O56" s="162">
        <f t="shared" si="4"/>
      </c>
      <c r="P56" s="5">
        <f t="shared" si="3"/>
      </c>
      <c r="Q56" s="162">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2" customFormat="1" ht="12.75">
      <c r="A57" s="40"/>
      <c r="B57" s="9"/>
      <c r="C57" s="154"/>
      <c r="D57" s="42"/>
      <c r="E57" s="156"/>
      <c r="F57" s="16"/>
      <c r="G57" s="156"/>
      <c r="H57" s="6">
        <f t="shared" si="0"/>
      </c>
      <c r="I57" s="156"/>
      <c r="J57" s="9"/>
      <c r="K57" s="159">
        <f t="shared" si="1"/>
      </c>
      <c r="L57" s="24"/>
      <c r="M57" s="161"/>
      <c r="N57" s="41"/>
      <c r="O57" s="162">
        <f t="shared" si="4"/>
      </c>
      <c r="P57" s="5">
        <f t="shared" si="3"/>
      </c>
      <c r="Q57" s="162">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2" customFormat="1" ht="12.75">
      <c r="A58" s="40"/>
      <c r="B58" s="9"/>
      <c r="C58" s="154"/>
      <c r="D58" s="42"/>
      <c r="E58" s="156"/>
      <c r="F58" s="16"/>
      <c r="G58" s="156"/>
      <c r="H58" s="6">
        <f t="shared" si="0"/>
      </c>
      <c r="I58" s="156"/>
      <c r="J58" s="9"/>
      <c r="K58" s="159">
        <f t="shared" si="1"/>
      </c>
      <c r="L58" s="24"/>
      <c r="M58" s="161"/>
      <c r="N58" s="41"/>
      <c r="O58" s="162">
        <f t="shared" si="4"/>
      </c>
      <c r="P58" s="5">
        <f t="shared" si="3"/>
      </c>
      <c r="Q58" s="162">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2" customFormat="1" ht="12.75">
      <c r="A59" s="40"/>
      <c r="B59" s="9"/>
      <c r="C59" s="154"/>
      <c r="D59" s="42"/>
      <c r="E59" s="156"/>
      <c r="F59" s="16"/>
      <c r="G59" s="156"/>
      <c r="H59" s="6">
        <f t="shared" si="0"/>
      </c>
      <c r="I59" s="156"/>
      <c r="J59" s="9"/>
      <c r="K59" s="159">
        <f t="shared" si="1"/>
      </c>
      <c r="L59" s="24"/>
      <c r="M59" s="161"/>
      <c r="N59" s="41"/>
      <c r="O59" s="162">
        <f t="shared" si="4"/>
      </c>
      <c r="P59" s="5">
        <f t="shared" si="3"/>
      </c>
      <c r="Q59" s="162">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1:45" s="172" customFormat="1" ht="12.75">
      <c r="A60" s="40"/>
      <c r="B60" s="9"/>
      <c r="C60" s="154"/>
      <c r="D60" s="42"/>
      <c r="E60" s="156"/>
      <c r="F60" s="16"/>
      <c r="G60" s="156"/>
      <c r="H60" s="6">
        <f t="shared" si="0"/>
      </c>
      <c r="I60" s="156"/>
      <c r="J60" s="9"/>
      <c r="K60" s="159">
        <f t="shared" si="1"/>
      </c>
      <c r="L60" s="24"/>
      <c r="M60" s="161"/>
      <c r="N60" s="41"/>
      <c r="O60" s="162">
        <f t="shared" si="4"/>
      </c>
      <c r="P60" s="5">
        <f t="shared" si="3"/>
      </c>
      <c r="Q60" s="162">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2:45" s="172" customFormat="1" ht="12.75">
      <c r="B61" s="9"/>
      <c r="C61" s="154"/>
      <c r="D61" s="42"/>
      <c r="E61" s="156"/>
      <c r="F61" s="16"/>
      <c r="G61" s="156"/>
      <c r="H61" s="6">
        <f t="shared" si="0"/>
      </c>
      <c r="I61" s="156"/>
      <c r="J61" s="9"/>
      <c r="K61" s="159">
        <f t="shared" si="1"/>
      </c>
      <c r="L61" s="24"/>
      <c r="M61" s="161"/>
      <c r="N61" s="41"/>
      <c r="O61" s="162">
        <f t="shared" si="4"/>
      </c>
      <c r="P61" s="5">
        <f t="shared" si="3"/>
      </c>
      <c r="Q61" s="162">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2:45" s="172" customFormat="1" ht="12.75">
      <c r="B62" s="9"/>
      <c r="C62" s="154"/>
      <c r="D62" s="42"/>
      <c r="E62" s="156"/>
      <c r="F62" s="16"/>
      <c r="G62" s="156"/>
      <c r="H62" s="6">
        <f t="shared" si="0"/>
      </c>
      <c r="I62" s="156"/>
      <c r="J62" s="9"/>
      <c r="K62" s="159">
        <f t="shared" si="1"/>
      </c>
      <c r="L62" s="24"/>
      <c r="M62" s="161"/>
      <c r="N62" s="41"/>
      <c r="O62" s="162">
        <f t="shared" si="4"/>
      </c>
      <c r="P62" s="5">
        <f t="shared" si="3"/>
      </c>
      <c r="Q62" s="162">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2:45" s="172" customFormat="1" ht="12.75">
      <c r="B63" s="9"/>
      <c r="C63" s="154"/>
      <c r="D63" s="42"/>
      <c r="E63" s="156"/>
      <c r="F63" s="16"/>
      <c r="G63" s="156"/>
      <c r="H63" s="6">
        <f t="shared" si="0"/>
      </c>
      <c r="I63" s="156"/>
      <c r="J63" s="9"/>
      <c r="K63" s="159">
        <f t="shared" si="1"/>
      </c>
      <c r="L63" s="24"/>
      <c r="M63" s="161"/>
      <c r="N63" s="41"/>
      <c r="O63" s="162">
        <f t="shared" si="4"/>
      </c>
      <c r="P63" s="5">
        <f t="shared" si="3"/>
      </c>
      <c r="Q63" s="162">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2:45" s="172" customFormat="1" ht="12.75">
      <c r="B64" s="9"/>
      <c r="C64" s="154"/>
      <c r="D64" s="42"/>
      <c r="E64" s="156"/>
      <c r="F64" s="16"/>
      <c r="G64" s="156"/>
      <c r="H64" s="6">
        <f t="shared" si="0"/>
      </c>
      <c r="I64" s="156"/>
      <c r="J64" s="9"/>
      <c r="K64" s="159">
        <f t="shared" si="1"/>
      </c>
      <c r="L64" s="24"/>
      <c r="M64" s="161"/>
      <c r="N64" s="41"/>
      <c r="O64" s="162">
        <f t="shared" si="4"/>
      </c>
      <c r="P64" s="5">
        <f t="shared" si="3"/>
      </c>
      <c r="Q64" s="162">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2:45" s="172" customFormat="1" ht="12.75">
      <c r="B65" s="9"/>
      <c r="C65" s="154"/>
      <c r="D65" s="42"/>
      <c r="E65" s="156"/>
      <c r="F65" s="16"/>
      <c r="G65" s="156"/>
      <c r="H65" s="6">
        <f t="shared" si="0"/>
      </c>
      <c r="I65" s="156"/>
      <c r="J65" s="9"/>
      <c r="K65" s="159">
        <f t="shared" si="1"/>
      </c>
      <c r="L65" s="24"/>
      <c r="M65" s="161"/>
      <c r="N65" s="41"/>
      <c r="O65" s="162">
        <f t="shared" si="4"/>
      </c>
      <c r="P65" s="5">
        <f t="shared" si="3"/>
      </c>
      <c r="Q65" s="162">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2:45" s="172" customFormat="1" ht="12.75">
      <c r="B66" s="9"/>
      <c r="C66" s="154"/>
      <c r="D66" s="42"/>
      <c r="E66" s="156"/>
      <c r="F66" s="16"/>
      <c r="G66" s="156"/>
      <c r="H66" s="6">
        <f t="shared" si="0"/>
      </c>
      <c r="I66" s="156"/>
      <c r="J66" s="9"/>
      <c r="K66" s="159">
        <f t="shared" si="1"/>
      </c>
      <c r="L66" s="24"/>
      <c r="M66" s="161"/>
      <c r="N66" s="41"/>
      <c r="O66" s="162">
        <f t="shared" si="4"/>
      </c>
      <c r="P66" s="5">
        <f t="shared" si="3"/>
      </c>
      <c r="Q66" s="162">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2:45" s="172" customFormat="1" ht="12.75">
      <c r="B67" s="9"/>
      <c r="C67" s="154"/>
      <c r="D67" s="42"/>
      <c r="E67" s="156"/>
      <c r="F67" s="16"/>
      <c r="G67" s="156"/>
      <c r="H67" s="6">
        <f t="shared" si="0"/>
      </c>
      <c r="I67" s="156"/>
      <c r="J67" s="9"/>
      <c r="K67" s="159">
        <f t="shared" si="1"/>
      </c>
      <c r="L67" s="24"/>
      <c r="M67" s="161"/>
      <c r="N67" s="41"/>
      <c r="O67" s="162">
        <f t="shared" si="4"/>
      </c>
      <c r="P67" s="5">
        <f t="shared" si="3"/>
      </c>
      <c r="Q67" s="162">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2:45" s="172" customFormat="1" ht="12.75">
      <c r="B68" s="9"/>
      <c r="C68" s="154"/>
      <c r="D68" s="42"/>
      <c r="E68" s="156"/>
      <c r="F68" s="16"/>
      <c r="G68" s="156"/>
      <c r="H68" s="6">
        <f t="shared" si="0"/>
      </c>
      <c r="I68" s="156"/>
      <c r="J68" s="9"/>
      <c r="K68" s="159">
        <f t="shared" si="1"/>
      </c>
      <c r="L68" s="24"/>
      <c r="M68" s="161"/>
      <c r="N68" s="41"/>
      <c r="O68" s="162">
        <f t="shared" si="4"/>
      </c>
      <c r="P68" s="5">
        <f t="shared" si="3"/>
      </c>
      <c r="Q68" s="162">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2:45" s="172" customFormat="1" ht="12.75">
      <c r="B69" s="9"/>
      <c r="C69" s="154"/>
      <c r="D69" s="42"/>
      <c r="E69" s="156"/>
      <c r="F69" s="16"/>
      <c r="G69" s="156"/>
      <c r="H69" s="6">
        <f aca="true" t="shared" si="5" ref="H69:H100">IF(ISNUMBER(G69),0.4*G69,"")</f>
      </c>
      <c r="I69" s="156"/>
      <c r="J69" s="9"/>
      <c r="K69" s="159">
        <f t="shared" si="1"/>
      </c>
      <c r="L69" s="24"/>
      <c r="M69" s="161"/>
      <c r="N69" s="41"/>
      <c r="O69" s="162">
        <f t="shared" si="4"/>
      </c>
      <c r="P69" s="5">
        <f t="shared" si="3"/>
      </c>
      <c r="Q69" s="162">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2:45" s="172" customFormat="1" ht="12.75">
      <c r="B70" s="9"/>
      <c r="C70" s="154"/>
      <c r="D70" s="42"/>
      <c r="E70" s="156"/>
      <c r="F70" s="16"/>
      <c r="G70" s="156"/>
      <c r="H70" s="6">
        <f t="shared" si="5"/>
      </c>
      <c r="I70" s="156"/>
      <c r="J70" s="9"/>
      <c r="K70" s="159">
        <f aca="true" t="shared" si="6" ref="K70:K100">IF(ISNUMBER(J70),0.2*J70,"")</f>
      </c>
      <c r="L70" s="24"/>
      <c r="M70" s="161"/>
      <c r="N70" s="41"/>
      <c r="O70" s="162">
        <f t="shared" si="4"/>
      </c>
      <c r="P70" s="5">
        <f aca="true" t="shared" si="7" ref="P70:P100">IF(ISNUMBER(O70),IF(O70&lt;20,O70,20),"")</f>
      </c>
      <c r="Q70" s="162">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2:45" s="172" customFormat="1" ht="12.75">
      <c r="B71" s="9"/>
      <c r="C71" s="154"/>
      <c r="D71" s="42"/>
      <c r="E71" s="156"/>
      <c r="F71" s="16"/>
      <c r="G71" s="156"/>
      <c r="H71" s="6">
        <f t="shared" si="5"/>
      </c>
      <c r="I71" s="156"/>
      <c r="J71" s="9"/>
      <c r="K71" s="159">
        <f t="shared" si="6"/>
      </c>
      <c r="L71" s="24"/>
      <c r="M71" s="161"/>
      <c r="N71" s="41"/>
      <c r="O71" s="162">
        <f t="shared" si="4"/>
      </c>
      <c r="P71" s="5">
        <f t="shared" si="7"/>
      </c>
      <c r="Q71" s="162">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2:45" s="172" customFormat="1" ht="12.75">
      <c r="B72" s="9"/>
      <c r="C72" s="154"/>
      <c r="D72" s="42"/>
      <c r="E72" s="156"/>
      <c r="F72" s="16"/>
      <c r="G72" s="156"/>
      <c r="H72" s="6">
        <f t="shared" si="5"/>
      </c>
      <c r="I72" s="156"/>
      <c r="J72" s="9"/>
      <c r="K72" s="159">
        <f t="shared" si="6"/>
      </c>
      <c r="L72" s="24"/>
      <c r="M72" s="161"/>
      <c r="N72" s="41"/>
      <c r="O72" s="162">
        <f t="shared" si="4"/>
      </c>
      <c r="P72" s="5">
        <f t="shared" si="7"/>
      </c>
      <c r="Q72" s="162">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2:45" s="172" customFormat="1" ht="12.75">
      <c r="B73" s="9"/>
      <c r="C73" s="154"/>
      <c r="D73" s="42"/>
      <c r="E73" s="156"/>
      <c r="F73" s="16"/>
      <c r="G73" s="156"/>
      <c r="H73" s="6">
        <f t="shared" si="5"/>
      </c>
      <c r="I73" s="156"/>
      <c r="J73" s="9"/>
      <c r="K73" s="159">
        <f t="shared" si="6"/>
      </c>
      <c r="L73" s="24"/>
      <c r="M73" s="161"/>
      <c r="N73" s="41"/>
      <c r="O73" s="162">
        <f t="shared" si="4"/>
      </c>
      <c r="P73" s="5">
        <f t="shared" si="7"/>
      </c>
      <c r="Q73" s="162">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2:45" s="172" customFormat="1" ht="12.75">
      <c r="B74" s="9"/>
      <c r="C74" s="154"/>
      <c r="D74" s="42"/>
      <c r="E74" s="156"/>
      <c r="F74" s="16"/>
      <c r="G74" s="156"/>
      <c r="H74" s="6">
        <f t="shared" si="5"/>
      </c>
      <c r="I74" s="156"/>
      <c r="J74" s="9"/>
      <c r="K74" s="159">
        <f t="shared" si="6"/>
      </c>
      <c r="L74" s="24"/>
      <c r="M74" s="161"/>
      <c r="N74" s="41"/>
      <c r="O74" s="162">
        <f t="shared" si="4"/>
      </c>
      <c r="P74" s="5">
        <f t="shared" si="7"/>
      </c>
      <c r="Q74" s="162">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2:45" s="172" customFormat="1" ht="12.75">
      <c r="B75" s="9"/>
      <c r="C75" s="154"/>
      <c r="D75" s="42"/>
      <c r="E75" s="156"/>
      <c r="F75" s="16"/>
      <c r="G75" s="156"/>
      <c r="H75" s="6">
        <f t="shared" si="5"/>
      </c>
      <c r="I75" s="156"/>
      <c r="J75" s="9"/>
      <c r="K75" s="159">
        <f t="shared" si="6"/>
      </c>
      <c r="L75" s="24"/>
      <c r="M75" s="161"/>
      <c r="N75" s="41"/>
      <c r="O75" s="162">
        <f t="shared" si="4"/>
      </c>
      <c r="P75" s="5">
        <f t="shared" si="7"/>
      </c>
      <c r="Q75" s="162">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2:45" s="172" customFormat="1" ht="12.75">
      <c r="B76" s="9"/>
      <c r="C76" s="154"/>
      <c r="D76" s="42"/>
      <c r="E76" s="156"/>
      <c r="F76" s="16"/>
      <c r="G76" s="156"/>
      <c r="H76" s="6">
        <f t="shared" si="5"/>
      </c>
      <c r="I76" s="156"/>
      <c r="J76" s="9"/>
      <c r="K76" s="159">
        <f t="shared" si="6"/>
      </c>
      <c r="L76" s="24"/>
      <c r="M76" s="161"/>
      <c r="N76" s="41"/>
      <c r="O76" s="162">
        <f t="shared" si="4"/>
      </c>
      <c r="P76" s="5">
        <f t="shared" si="7"/>
      </c>
      <c r="Q76" s="162">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2:45" s="172" customFormat="1" ht="12.75">
      <c r="B77" s="9"/>
      <c r="C77" s="154"/>
      <c r="D77" s="42"/>
      <c r="E77" s="156"/>
      <c r="F77" s="16"/>
      <c r="G77" s="156"/>
      <c r="H77" s="6">
        <f t="shared" si="5"/>
      </c>
      <c r="I77" s="156"/>
      <c r="J77" s="9"/>
      <c r="K77" s="159">
        <f t="shared" si="6"/>
      </c>
      <c r="L77" s="24"/>
      <c r="M77" s="161"/>
      <c r="N77" s="41"/>
      <c r="O77" s="162">
        <f t="shared" si="4"/>
      </c>
      <c r="P77" s="5">
        <f t="shared" si="7"/>
      </c>
      <c r="Q77" s="162">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2:45" s="172" customFormat="1" ht="12.75">
      <c r="B78" s="9"/>
      <c r="C78" s="154"/>
      <c r="D78" s="42"/>
      <c r="E78" s="156"/>
      <c r="F78" s="16"/>
      <c r="G78" s="156"/>
      <c r="H78" s="6">
        <f t="shared" si="5"/>
      </c>
      <c r="I78" s="156"/>
      <c r="J78" s="9"/>
      <c r="K78" s="159">
        <f t="shared" si="6"/>
      </c>
      <c r="L78" s="24"/>
      <c r="M78" s="161"/>
      <c r="N78" s="41"/>
      <c r="O78" s="162">
        <f t="shared" si="4"/>
      </c>
      <c r="P78" s="5">
        <f t="shared" si="7"/>
      </c>
      <c r="Q78" s="162">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2:45" s="172" customFormat="1" ht="12.75">
      <c r="B79" s="9"/>
      <c r="C79" s="154"/>
      <c r="D79" s="42"/>
      <c r="E79" s="156"/>
      <c r="F79" s="16"/>
      <c r="G79" s="156"/>
      <c r="H79" s="6">
        <f t="shared" si="5"/>
      </c>
      <c r="I79" s="156"/>
      <c r="J79" s="9"/>
      <c r="K79" s="159">
        <f t="shared" si="6"/>
      </c>
      <c r="L79" s="24"/>
      <c r="M79" s="161"/>
      <c r="N79" s="41"/>
      <c r="O79" s="162">
        <f t="shared" si="4"/>
      </c>
      <c r="P79" s="5">
        <f t="shared" si="7"/>
      </c>
      <c r="Q79" s="162">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2:45" s="172" customFormat="1" ht="12.75">
      <c r="B80" s="9"/>
      <c r="C80" s="154"/>
      <c r="D80" s="42"/>
      <c r="E80" s="156"/>
      <c r="F80" s="16"/>
      <c r="G80" s="156"/>
      <c r="H80" s="6">
        <f t="shared" si="5"/>
      </c>
      <c r="I80" s="156"/>
      <c r="J80" s="9"/>
      <c r="K80" s="159">
        <f t="shared" si="6"/>
      </c>
      <c r="L80" s="24"/>
      <c r="M80" s="161"/>
      <c r="N80" s="41"/>
      <c r="O80" s="162">
        <f t="shared" si="4"/>
      </c>
      <c r="P80" s="5">
        <f t="shared" si="7"/>
      </c>
      <c r="Q80" s="162">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2:45" s="172" customFormat="1" ht="12.75">
      <c r="B81" s="9"/>
      <c r="C81" s="154"/>
      <c r="D81" s="42"/>
      <c r="E81" s="156"/>
      <c r="F81" s="16"/>
      <c r="G81" s="156"/>
      <c r="H81" s="6">
        <f t="shared" si="5"/>
      </c>
      <c r="I81" s="156"/>
      <c r="J81" s="9"/>
      <c r="K81" s="159">
        <f t="shared" si="6"/>
      </c>
      <c r="L81" s="24"/>
      <c r="M81" s="161"/>
      <c r="N81" s="41"/>
      <c r="O81" s="162">
        <f t="shared" si="4"/>
      </c>
      <c r="P81" s="5">
        <f t="shared" si="7"/>
      </c>
      <c r="Q81" s="162">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2:45" s="172" customFormat="1" ht="12.75">
      <c r="B82" s="9"/>
      <c r="C82" s="154"/>
      <c r="D82" s="42"/>
      <c r="E82" s="156"/>
      <c r="F82" s="16"/>
      <c r="G82" s="156"/>
      <c r="H82" s="6">
        <f t="shared" si="5"/>
      </c>
      <c r="I82" s="156"/>
      <c r="J82" s="9"/>
      <c r="K82" s="159">
        <f t="shared" si="6"/>
      </c>
      <c r="L82" s="24"/>
      <c r="M82" s="161"/>
      <c r="N82" s="41"/>
      <c r="O82" s="162">
        <f t="shared" si="4"/>
      </c>
      <c r="P82" s="5">
        <f t="shared" si="7"/>
      </c>
      <c r="Q82" s="162">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2:45" s="172" customFormat="1" ht="12.75">
      <c r="B83" s="9"/>
      <c r="C83" s="154"/>
      <c r="D83" s="42"/>
      <c r="E83" s="156"/>
      <c r="F83" s="16"/>
      <c r="G83" s="156"/>
      <c r="H83" s="6">
        <f t="shared" si="5"/>
      </c>
      <c r="I83" s="156"/>
      <c r="J83" s="9"/>
      <c r="K83" s="159">
        <f t="shared" si="6"/>
      </c>
      <c r="L83" s="24"/>
      <c r="M83" s="161"/>
      <c r="N83" s="41"/>
      <c r="O83" s="162">
        <f t="shared" si="4"/>
      </c>
      <c r="P83" s="5">
        <f t="shared" si="7"/>
      </c>
      <c r="Q83" s="162">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2:45" s="172" customFormat="1" ht="12.75">
      <c r="B84" s="9"/>
      <c r="C84" s="154"/>
      <c r="D84" s="42"/>
      <c r="E84" s="156"/>
      <c r="F84" s="16"/>
      <c r="G84" s="156"/>
      <c r="H84" s="6">
        <f t="shared" si="5"/>
      </c>
      <c r="I84" s="156"/>
      <c r="J84" s="9"/>
      <c r="K84" s="159">
        <f t="shared" si="6"/>
      </c>
      <c r="L84" s="24"/>
      <c r="M84" s="161"/>
      <c r="N84" s="41"/>
      <c r="O84" s="162">
        <f t="shared" si="4"/>
      </c>
      <c r="P84" s="5">
        <f t="shared" si="7"/>
      </c>
      <c r="Q84" s="162">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2:45" s="172" customFormat="1" ht="12.75">
      <c r="B85" s="9"/>
      <c r="C85" s="154"/>
      <c r="D85" s="42"/>
      <c r="E85" s="156"/>
      <c r="F85" s="16"/>
      <c r="G85" s="156"/>
      <c r="H85" s="6">
        <f t="shared" si="5"/>
      </c>
      <c r="I85" s="156"/>
      <c r="J85" s="9"/>
      <c r="K85" s="159">
        <f t="shared" si="6"/>
      </c>
      <c r="L85" s="24"/>
      <c r="M85" s="161"/>
      <c r="N85" s="41"/>
      <c r="O85" s="162">
        <f t="shared" si="4"/>
      </c>
      <c r="P85" s="5">
        <f t="shared" si="7"/>
      </c>
      <c r="Q85" s="162">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2:45" s="172" customFormat="1" ht="12.75">
      <c r="B86" s="9"/>
      <c r="C86" s="154"/>
      <c r="D86" s="42"/>
      <c r="E86" s="156"/>
      <c r="F86" s="16"/>
      <c r="G86" s="156"/>
      <c r="H86" s="6">
        <f t="shared" si="5"/>
      </c>
      <c r="I86" s="156"/>
      <c r="J86" s="9"/>
      <c r="K86" s="159">
        <f t="shared" si="6"/>
      </c>
      <c r="L86" s="24"/>
      <c r="M86" s="161"/>
      <c r="N86" s="41"/>
      <c r="O86" s="162">
        <f t="shared" si="4"/>
      </c>
      <c r="P86" s="5">
        <f t="shared" si="7"/>
      </c>
      <c r="Q86" s="162">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2:45" s="172" customFormat="1" ht="12.75">
      <c r="B87" s="9"/>
      <c r="C87" s="154"/>
      <c r="D87" s="42"/>
      <c r="E87" s="156"/>
      <c r="F87" s="16"/>
      <c r="G87" s="156"/>
      <c r="H87" s="6">
        <f t="shared" si="5"/>
      </c>
      <c r="I87" s="156"/>
      <c r="J87" s="9"/>
      <c r="K87" s="159">
        <f t="shared" si="6"/>
      </c>
      <c r="L87" s="24"/>
      <c r="M87" s="161"/>
      <c r="N87" s="41"/>
      <c r="O87" s="162">
        <f t="shared" si="4"/>
      </c>
      <c r="P87" s="5">
        <f t="shared" si="7"/>
      </c>
      <c r="Q87" s="162">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2:45" s="172" customFormat="1" ht="12.75">
      <c r="B88" s="9"/>
      <c r="C88" s="154"/>
      <c r="D88" s="42"/>
      <c r="E88" s="156"/>
      <c r="F88" s="16"/>
      <c r="G88" s="156"/>
      <c r="H88" s="6">
        <f t="shared" si="5"/>
      </c>
      <c r="I88" s="156"/>
      <c r="J88" s="9"/>
      <c r="K88" s="159">
        <f t="shared" si="6"/>
      </c>
      <c r="L88" s="24"/>
      <c r="M88" s="161"/>
      <c r="N88" s="41"/>
      <c r="O88" s="162">
        <f t="shared" si="4"/>
      </c>
      <c r="P88" s="5">
        <f t="shared" si="7"/>
      </c>
      <c r="Q88" s="162">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2:45" s="172" customFormat="1" ht="12.75">
      <c r="B89" s="9"/>
      <c r="C89" s="154"/>
      <c r="D89" s="42"/>
      <c r="E89" s="156"/>
      <c r="F89" s="16"/>
      <c r="G89" s="156"/>
      <c r="H89" s="6">
        <f t="shared" si="5"/>
      </c>
      <c r="I89" s="156"/>
      <c r="J89" s="9"/>
      <c r="K89" s="159">
        <f t="shared" si="6"/>
      </c>
      <c r="L89" s="24"/>
      <c r="M89" s="161"/>
      <c r="N89" s="41"/>
      <c r="O89" s="162">
        <f t="shared" si="4"/>
      </c>
      <c r="P89" s="5">
        <f t="shared" si="7"/>
      </c>
      <c r="Q89" s="162">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2:45" s="172" customFormat="1" ht="12.75">
      <c r="B90" s="9"/>
      <c r="C90" s="154"/>
      <c r="D90" s="42"/>
      <c r="E90" s="156"/>
      <c r="F90" s="16"/>
      <c r="G90" s="156"/>
      <c r="H90" s="6">
        <f t="shared" si="5"/>
      </c>
      <c r="I90" s="156"/>
      <c r="J90" s="9"/>
      <c r="K90" s="159">
        <f t="shared" si="6"/>
      </c>
      <c r="L90" s="24"/>
      <c r="M90" s="161"/>
      <c r="N90" s="41"/>
      <c r="O90" s="162">
        <f t="shared" si="4"/>
      </c>
      <c r="P90" s="5">
        <f t="shared" si="7"/>
      </c>
      <c r="Q90" s="162">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2:45" s="172" customFormat="1" ht="12.75">
      <c r="B91" s="9"/>
      <c r="C91" s="154"/>
      <c r="D91" s="42"/>
      <c r="E91" s="156"/>
      <c r="F91" s="16"/>
      <c r="G91" s="156"/>
      <c r="H91" s="6">
        <f t="shared" si="5"/>
      </c>
      <c r="I91" s="156"/>
      <c r="J91" s="9"/>
      <c r="K91" s="159">
        <f t="shared" si="6"/>
      </c>
      <c r="L91" s="24"/>
      <c r="M91" s="161"/>
      <c r="N91" s="41"/>
      <c r="O91" s="162">
        <f t="shared" si="4"/>
      </c>
      <c r="P91" s="5">
        <f t="shared" si="7"/>
      </c>
      <c r="Q91" s="162">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2:45" s="172" customFormat="1" ht="12.75">
      <c r="B92" s="9"/>
      <c r="C92" s="154"/>
      <c r="D92" s="42"/>
      <c r="E92" s="156"/>
      <c r="F92" s="16"/>
      <c r="G92" s="156"/>
      <c r="H92" s="6">
        <f t="shared" si="5"/>
      </c>
      <c r="I92" s="156"/>
      <c r="J92" s="9"/>
      <c r="K92" s="159">
        <f t="shared" si="6"/>
      </c>
      <c r="L92" s="24"/>
      <c r="M92" s="161"/>
      <c r="N92" s="41"/>
      <c r="O92" s="162">
        <f t="shared" si="4"/>
      </c>
      <c r="P92" s="5">
        <f t="shared" si="7"/>
      </c>
      <c r="Q92" s="162">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2:45" s="172" customFormat="1" ht="12.75">
      <c r="B93" s="9"/>
      <c r="C93" s="154"/>
      <c r="D93" s="42"/>
      <c r="E93" s="156"/>
      <c r="F93" s="16"/>
      <c r="G93" s="156"/>
      <c r="H93" s="6">
        <f t="shared" si="5"/>
      </c>
      <c r="I93" s="156"/>
      <c r="J93" s="9"/>
      <c r="K93" s="159">
        <f t="shared" si="6"/>
      </c>
      <c r="L93" s="24"/>
      <c r="M93" s="161"/>
      <c r="N93" s="41"/>
      <c r="O93" s="162">
        <f t="shared" si="4"/>
      </c>
      <c r="P93" s="5">
        <f t="shared" si="7"/>
      </c>
      <c r="Q93" s="162">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2:45" s="172" customFormat="1" ht="12.75">
      <c r="B94" s="9"/>
      <c r="C94" s="154"/>
      <c r="D94" s="42"/>
      <c r="E94" s="156"/>
      <c r="F94" s="16"/>
      <c r="G94" s="156"/>
      <c r="H94" s="6">
        <f t="shared" si="5"/>
      </c>
      <c r="I94" s="156"/>
      <c r="J94" s="9"/>
      <c r="K94" s="159">
        <f t="shared" si="6"/>
      </c>
      <c r="L94" s="24"/>
      <c r="M94" s="161"/>
      <c r="N94" s="41"/>
      <c r="O94" s="162">
        <f t="shared" si="4"/>
      </c>
      <c r="P94" s="5">
        <f t="shared" si="7"/>
      </c>
      <c r="Q94" s="162">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2:45" s="172" customFormat="1" ht="12.75">
      <c r="B95" s="9"/>
      <c r="C95" s="154"/>
      <c r="D95" s="42"/>
      <c r="E95" s="156"/>
      <c r="F95" s="16"/>
      <c r="G95" s="156"/>
      <c r="H95" s="6">
        <f t="shared" si="5"/>
      </c>
      <c r="I95" s="156"/>
      <c r="J95" s="9"/>
      <c r="K95" s="159">
        <f t="shared" si="6"/>
      </c>
      <c r="L95" s="24"/>
      <c r="M95" s="161"/>
      <c r="N95" s="41"/>
      <c r="O95" s="162">
        <f t="shared" si="4"/>
      </c>
      <c r="P95" s="5">
        <f t="shared" si="7"/>
      </c>
      <c r="Q95" s="162">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2:45" s="172" customFormat="1" ht="12.75">
      <c r="B96" s="9"/>
      <c r="C96" s="154"/>
      <c r="D96" s="42"/>
      <c r="E96" s="156"/>
      <c r="F96" s="16"/>
      <c r="G96" s="156"/>
      <c r="H96" s="6">
        <f t="shared" si="5"/>
      </c>
      <c r="I96" s="156"/>
      <c r="J96" s="9"/>
      <c r="K96" s="159">
        <f t="shared" si="6"/>
      </c>
      <c r="L96" s="24"/>
      <c r="M96" s="161"/>
      <c r="N96" s="41"/>
      <c r="O96" s="162">
        <f t="shared" si="4"/>
      </c>
      <c r="P96" s="5">
        <f t="shared" si="7"/>
      </c>
      <c r="Q96" s="162">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2:45" s="172" customFormat="1" ht="12.75">
      <c r="B97" s="9"/>
      <c r="C97" s="154"/>
      <c r="D97" s="42"/>
      <c r="E97" s="156"/>
      <c r="F97" s="16"/>
      <c r="G97" s="156"/>
      <c r="H97" s="6">
        <f t="shared" si="5"/>
      </c>
      <c r="I97" s="156"/>
      <c r="J97" s="9"/>
      <c r="K97" s="159">
        <f t="shared" si="6"/>
      </c>
      <c r="L97" s="24"/>
      <c r="M97" s="161"/>
      <c r="N97" s="41"/>
      <c r="O97" s="162">
        <f t="shared" si="4"/>
      </c>
      <c r="P97" s="5">
        <f t="shared" si="7"/>
      </c>
      <c r="Q97" s="162">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2:45" s="172" customFormat="1" ht="12.75">
      <c r="B98" s="9"/>
      <c r="C98" s="154"/>
      <c r="D98" s="42"/>
      <c r="E98" s="156"/>
      <c r="F98" s="16"/>
      <c r="G98" s="156"/>
      <c r="H98" s="6">
        <f t="shared" si="5"/>
      </c>
      <c r="I98" s="156"/>
      <c r="J98" s="9"/>
      <c r="K98" s="159">
        <f t="shared" si="6"/>
      </c>
      <c r="L98" s="24"/>
      <c r="M98" s="161"/>
      <c r="N98" s="41"/>
      <c r="O98" s="162">
        <f t="shared" si="4"/>
      </c>
      <c r="P98" s="5">
        <f t="shared" si="7"/>
      </c>
      <c r="Q98" s="162">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2:45" s="172" customFormat="1" ht="12.75">
      <c r="B99" s="9"/>
      <c r="C99" s="154"/>
      <c r="D99" s="42"/>
      <c r="E99" s="156"/>
      <c r="F99" s="16"/>
      <c r="G99" s="156"/>
      <c r="H99" s="6">
        <f t="shared" si="5"/>
      </c>
      <c r="I99" s="156"/>
      <c r="J99" s="9"/>
      <c r="K99" s="159">
        <f t="shared" si="6"/>
      </c>
      <c r="L99" s="24"/>
      <c r="M99" s="161"/>
      <c r="N99" s="41"/>
      <c r="O99" s="162">
        <f t="shared" si="4"/>
      </c>
      <c r="P99" s="5">
        <f t="shared" si="7"/>
      </c>
      <c r="Q99" s="162">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row r="100" spans="2:45" s="172" customFormat="1" ht="12.75">
      <c r="B100" s="9"/>
      <c r="C100" s="154"/>
      <c r="D100" s="42"/>
      <c r="E100" s="156"/>
      <c r="F100" s="16"/>
      <c r="G100" s="156"/>
      <c r="H100" s="6">
        <f t="shared" si="5"/>
      </c>
      <c r="I100" s="156"/>
      <c r="J100" s="9"/>
      <c r="K100" s="159">
        <f t="shared" si="6"/>
      </c>
      <c r="L100" s="24"/>
      <c r="M100" s="161"/>
      <c r="N100" s="41"/>
      <c r="O100" s="162">
        <f t="shared" si="4"/>
      </c>
      <c r="P100" s="5">
        <f t="shared" si="7"/>
      </c>
      <c r="Q100" s="162">
        <f>IF(ISNUMBER(P100),('Prices &amp; Rates'!$C$4/100)/(1-(1+'Prices &amp; Rates'!$C$4/100)^(-P100)),"")</f>
      </c>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row>
  </sheetData>
  <sheetProtection sheet="1" objects="1" scenarios="1"/>
  <mergeCells count="1">
    <mergeCell ref="M1:N1"/>
  </mergeCells>
  <printOptions/>
  <pageMargins left="0.75" right="0.75" top="1" bottom="1" header="0.5" footer="0.5"/>
  <pageSetup fitToHeight="1" fitToWidth="1" horizontalDpi="600" verticalDpi="600" orientation="portrait" scale="49" r:id="rId3"/>
  <legacyDrawing r:id="rId2"/>
</worksheet>
</file>

<file path=xl/worksheets/sheet4.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B4" sqref="B4"/>
    </sheetView>
  </sheetViews>
  <sheetFormatPr defaultColWidth="9.140625" defaultRowHeight="12.75"/>
  <cols>
    <col min="1" max="1" width="13.7109375" style="26" bestFit="1" customWidth="1"/>
    <col min="2" max="2" width="8.140625" style="26" bestFit="1" customWidth="1"/>
    <col min="3" max="3" width="4.57421875" style="177" bestFit="1" customWidth="1"/>
    <col min="4" max="4" width="11.57421875" style="26" bestFit="1" customWidth="1"/>
    <col min="5" max="5" width="9.00390625" style="177" bestFit="1" customWidth="1"/>
    <col min="6" max="6" width="11.00390625" style="26" bestFit="1" customWidth="1"/>
    <col min="7" max="7" width="8.8515625" style="177" bestFit="1" customWidth="1"/>
    <col min="8" max="8" width="8.00390625" style="26" bestFit="1" customWidth="1"/>
    <col min="9" max="9" width="6.28125" style="177" bestFit="1" customWidth="1"/>
    <col min="10" max="10" width="10.7109375" style="26" bestFit="1" customWidth="1"/>
    <col min="11" max="11" width="9.00390625" style="177" bestFit="1" customWidth="1"/>
    <col min="12" max="12" width="9.7109375" style="26" customWidth="1"/>
    <col min="13" max="13" width="9.140625" style="177" bestFit="1" customWidth="1"/>
    <col min="14" max="14" width="11.00390625" style="26" bestFit="1" customWidth="1"/>
    <col min="15" max="16384" width="9.140625" style="26" customWidth="1"/>
  </cols>
  <sheetData>
    <row r="1" spans="1:14" ht="12.75">
      <c r="A1" s="150" t="s">
        <v>139</v>
      </c>
      <c r="B1" s="27" t="s">
        <v>86</v>
      </c>
      <c r="C1" s="179" t="s">
        <v>17</v>
      </c>
      <c r="D1" s="14" t="s">
        <v>87</v>
      </c>
      <c r="E1" s="179" t="s">
        <v>18</v>
      </c>
      <c r="F1" s="14" t="s">
        <v>110</v>
      </c>
      <c r="G1" s="179" t="s">
        <v>81</v>
      </c>
      <c r="H1" s="14" t="s">
        <v>83</v>
      </c>
      <c r="I1" s="179" t="s">
        <v>55</v>
      </c>
      <c r="J1" s="14" t="s">
        <v>89</v>
      </c>
      <c r="K1" s="179" t="s">
        <v>89</v>
      </c>
      <c r="L1" s="14" t="s">
        <v>95</v>
      </c>
      <c r="M1" s="179" t="s">
        <v>97</v>
      </c>
      <c r="N1" s="14" t="s">
        <v>100</v>
      </c>
    </row>
    <row r="2" spans="1:14" ht="12.75">
      <c r="A2" s="44"/>
      <c r="B2" s="27" t="s">
        <v>78</v>
      </c>
      <c r="C2" s="179"/>
      <c r="D2" s="14" t="s">
        <v>88</v>
      </c>
      <c r="E2" s="179"/>
      <c r="F2" s="14" t="s">
        <v>111</v>
      </c>
      <c r="G2" s="179" t="s">
        <v>82</v>
      </c>
      <c r="H2" s="14" t="s">
        <v>84</v>
      </c>
      <c r="I2" s="179"/>
      <c r="J2" s="14" t="s">
        <v>90</v>
      </c>
      <c r="K2" s="179" t="s">
        <v>62</v>
      </c>
      <c r="L2" s="14" t="s">
        <v>96</v>
      </c>
      <c r="M2" s="179" t="s">
        <v>96</v>
      </c>
      <c r="N2" s="14" t="s">
        <v>85</v>
      </c>
    </row>
    <row r="3" spans="1:14" ht="12.75">
      <c r="A3" s="45"/>
      <c r="B3" s="28" t="s">
        <v>22</v>
      </c>
      <c r="C3" s="180"/>
      <c r="D3" s="15" t="s">
        <v>71</v>
      </c>
      <c r="E3" s="180" t="s">
        <v>103</v>
      </c>
      <c r="F3" s="15" t="s">
        <v>103</v>
      </c>
      <c r="G3" s="180" t="s">
        <v>25</v>
      </c>
      <c r="H3" s="15" t="s">
        <v>25</v>
      </c>
      <c r="I3" s="180" t="s">
        <v>25</v>
      </c>
      <c r="J3" s="15" t="s">
        <v>25</v>
      </c>
      <c r="K3" s="180" t="s">
        <v>25</v>
      </c>
      <c r="L3" s="15"/>
      <c r="M3" s="180"/>
      <c r="N3" s="15"/>
    </row>
    <row r="4" spans="1:14" s="25" customFormat="1" ht="12.75">
      <c r="A4" s="46" t="s">
        <v>7</v>
      </c>
      <c r="B4" s="23">
        <v>32</v>
      </c>
      <c r="C4" s="178" t="s">
        <v>19</v>
      </c>
      <c r="D4" s="16">
        <v>10</v>
      </c>
      <c r="E4" s="178">
        <v>100000</v>
      </c>
      <c r="F4" s="16">
        <v>15000</v>
      </c>
      <c r="G4" s="178">
        <v>10500</v>
      </c>
      <c r="H4" s="30">
        <v>2100</v>
      </c>
      <c r="I4" s="178">
        <v>250</v>
      </c>
      <c r="J4" s="16">
        <v>50</v>
      </c>
      <c r="K4" s="178">
        <v>250</v>
      </c>
      <c r="L4" s="43">
        <f>IF(AND(ISNUMBER(E4),ISNUMBER(F4)),(E4/F4),"")</f>
        <v>6.666666666666667</v>
      </c>
      <c r="M4" s="174">
        <f>IF(ISNUMBER(L4),IF(L4&lt;20,L4,20),"")</f>
        <v>6.666666666666667</v>
      </c>
      <c r="N4" s="29">
        <f>IF(ISNUMBER(M4),(('Prices &amp; Rates'!C$4/100)/(1-(1+'Prices &amp; Rates'!C$4/100)^(-M4))),"")</f>
        <v>0.2263143744180308</v>
      </c>
    </row>
    <row r="5" spans="1:14" s="25" customFormat="1" ht="12.75">
      <c r="A5" s="46" t="s">
        <v>60</v>
      </c>
      <c r="B5" s="23" t="s">
        <v>125</v>
      </c>
      <c r="C5" s="178" t="s">
        <v>20</v>
      </c>
      <c r="D5" s="16" t="s">
        <v>126</v>
      </c>
      <c r="E5" s="178">
        <v>100000</v>
      </c>
      <c r="F5" s="16">
        <v>5000</v>
      </c>
      <c r="G5" s="178">
        <v>27000</v>
      </c>
      <c r="H5" s="30">
        <f>IF(ISNUMBER(G5),0.2*G5,"")</f>
        <v>5400</v>
      </c>
      <c r="I5" s="178" t="s">
        <v>127</v>
      </c>
      <c r="J5" s="16" t="s">
        <v>128</v>
      </c>
      <c r="K5" s="178" t="s">
        <v>129</v>
      </c>
      <c r="L5" s="43">
        <f aca="true" t="shared" si="0" ref="L5:L12">IF(AND(ISNUMBER(E5),ISNUMBER(F5)),(E5/F5),"")</f>
        <v>20</v>
      </c>
      <c r="M5" s="174">
        <f aca="true" t="shared" si="1" ref="M5:M50">IF(ISNUMBER(L5),IF(L5&lt;20,L5,20),"")</f>
        <v>20</v>
      </c>
      <c r="N5" s="29">
        <f>IF(ISNUMBER(M5),(('Prices &amp; Rates'!C$4/100)/(1-(1+'Prices &amp; Rates'!C$4/100)^(-M5))),"")</f>
        <v>0.13387878003966064</v>
      </c>
    </row>
    <row r="6" spans="1:14" s="25" customFormat="1" ht="12.75">
      <c r="A6" s="46" t="s">
        <v>67</v>
      </c>
      <c r="B6" s="23">
        <v>10</v>
      </c>
      <c r="C6" s="178" t="s">
        <v>19</v>
      </c>
      <c r="D6" s="16">
        <v>45</v>
      </c>
      <c r="E6" s="178">
        <v>2000</v>
      </c>
      <c r="F6" s="16">
        <v>2000</v>
      </c>
      <c r="G6" s="178">
        <v>4000</v>
      </c>
      <c r="H6" s="30">
        <v>800</v>
      </c>
      <c r="I6" s="178">
        <v>100</v>
      </c>
      <c r="J6" s="16">
        <v>0</v>
      </c>
      <c r="K6" s="178">
        <v>0</v>
      </c>
      <c r="L6" s="43">
        <f t="shared" si="0"/>
        <v>1</v>
      </c>
      <c r="M6" s="174">
        <f t="shared" si="1"/>
        <v>1</v>
      </c>
      <c r="N6" s="29">
        <f>IF(ISNUMBER(M6),(('Prices &amp; Rates'!C$4/100)/(1-(1+'Prices &amp; Rates'!C$4/100)^(-M6))),"")</f>
        <v>1.1199999999999992</v>
      </c>
    </row>
    <row r="7" spans="1:14" ht="12.75">
      <c r="A7" s="46"/>
      <c r="B7" s="22"/>
      <c r="C7" s="178"/>
      <c r="D7" s="9"/>
      <c r="E7" s="156"/>
      <c r="F7" s="9"/>
      <c r="G7" s="156"/>
      <c r="H7" s="30"/>
      <c r="I7" s="156"/>
      <c r="J7" s="9"/>
      <c r="K7" s="156"/>
      <c r="L7" s="43">
        <f>IF(AND(ISNUMBER(E7),ISNUMBER(F7)),(E7/F7),"")</f>
      </c>
      <c r="M7" s="174">
        <f t="shared" si="1"/>
      </c>
      <c r="N7" s="29">
        <f>IF(ISNUMBER(M7),(('Prices &amp; Rates'!C$4/100)/(1-(1+'Prices &amp; Rates'!C$4/100)^(-M7))),"")</f>
      </c>
    </row>
    <row r="8" spans="1:14" ht="12.75">
      <c r="A8" s="46"/>
      <c r="B8" s="22"/>
      <c r="C8" s="156"/>
      <c r="D8" s="9"/>
      <c r="E8" s="156"/>
      <c r="F8" s="9"/>
      <c r="G8" s="156"/>
      <c r="H8" s="30">
        <f aca="true" t="shared" si="2" ref="H8:H50">IF(ISNUMBER(G8),0.2*G8,"")</f>
      </c>
      <c r="I8" s="156"/>
      <c r="J8" s="9"/>
      <c r="K8" s="156"/>
      <c r="L8" s="43">
        <f t="shared" si="0"/>
      </c>
      <c r="M8" s="174">
        <f t="shared" si="1"/>
      </c>
      <c r="N8" s="5">
        <f>IF(ISNUMBER(M8),(('Prices &amp; Rates'!C$4/100)/(1-(1+'Prices &amp; Rates'!C$4/100)^(-M8))),"")</f>
      </c>
    </row>
    <row r="9" spans="1:14" ht="12.75">
      <c r="A9" s="46"/>
      <c r="B9" s="22"/>
      <c r="C9" s="156"/>
      <c r="D9" s="9"/>
      <c r="E9" s="156"/>
      <c r="F9" s="9"/>
      <c r="G9" s="156"/>
      <c r="H9" s="30">
        <f t="shared" si="2"/>
      </c>
      <c r="I9" s="156"/>
      <c r="J9" s="9"/>
      <c r="K9" s="156"/>
      <c r="L9" s="43">
        <f t="shared" si="0"/>
      </c>
      <c r="M9" s="174">
        <f t="shared" si="1"/>
      </c>
      <c r="N9" s="5">
        <f>IF(ISNUMBER(M9),(('Prices &amp; Rates'!C$4/100)/(1-(1+'Prices &amp; Rates'!C$4/100)^(-M9))),"")</f>
      </c>
    </row>
    <row r="10" spans="1:14" ht="12.75">
      <c r="A10" s="46"/>
      <c r="B10" s="22"/>
      <c r="C10" s="156"/>
      <c r="D10" s="9"/>
      <c r="E10" s="156"/>
      <c r="F10" s="9"/>
      <c r="G10" s="156"/>
      <c r="H10" s="30">
        <f t="shared" si="2"/>
      </c>
      <c r="I10" s="156"/>
      <c r="J10" s="9"/>
      <c r="K10" s="156"/>
      <c r="L10" s="43">
        <f t="shared" si="0"/>
      </c>
      <c r="M10" s="174">
        <f t="shared" si="1"/>
      </c>
      <c r="N10" s="5">
        <f>IF(ISNUMBER(M10),(('Prices &amp; Rates'!C$4/100)/(1-(1+'Prices &amp; Rates'!C$4/100)^(-M10))),"")</f>
      </c>
    </row>
    <row r="11" spans="1:14" ht="12.75">
      <c r="A11" s="46"/>
      <c r="B11" s="22"/>
      <c r="C11" s="156"/>
      <c r="D11" s="9"/>
      <c r="E11" s="156"/>
      <c r="F11" s="9"/>
      <c r="G11" s="156"/>
      <c r="H11" s="30">
        <f t="shared" si="2"/>
      </c>
      <c r="I11" s="156"/>
      <c r="J11" s="9"/>
      <c r="K11" s="156"/>
      <c r="L11" s="43">
        <f t="shared" si="0"/>
      </c>
      <c r="M11" s="174">
        <f t="shared" si="1"/>
      </c>
      <c r="N11" s="5">
        <f>IF(ISNUMBER(M11),(('Prices &amp; Rates'!C$4/100)/(1-(1+'Prices &amp; Rates'!C$4/100)^(-M11))),"")</f>
      </c>
    </row>
    <row r="12" spans="1:14" ht="12.75">
      <c r="A12" s="46"/>
      <c r="B12" s="22"/>
      <c r="C12" s="156"/>
      <c r="D12" s="9"/>
      <c r="E12" s="156"/>
      <c r="F12" s="9"/>
      <c r="G12" s="156"/>
      <c r="H12" s="30">
        <f t="shared" si="2"/>
      </c>
      <c r="I12" s="156"/>
      <c r="J12" s="9"/>
      <c r="K12" s="156"/>
      <c r="L12" s="43">
        <f t="shared" si="0"/>
      </c>
      <c r="M12" s="174">
        <f t="shared" si="1"/>
      </c>
      <c r="N12" s="5">
        <f>IF(ISNUMBER(M12),(('Prices &amp; Rates'!C$4/100)/(1-(1+'Prices &amp; Rates'!C$4/100)^(-M12))),"")</f>
      </c>
    </row>
    <row r="13" spans="1:14" ht="12.75">
      <c r="A13" s="46"/>
      <c r="B13" s="22"/>
      <c r="C13" s="156"/>
      <c r="D13" s="9"/>
      <c r="E13" s="156"/>
      <c r="F13" s="9"/>
      <c r="G13" s="156"/>
      <c r="H13" s="30">
        <f t="shared" si="2"/>
      </c>
      <c r="I13" s="156"/>
      <c r="J13" s="9"/>
      <c r="K13" s="156"/>
      <c r="L13" s="43">
        <f aca="true" t="shared" si="3" ref="L13:L50">IF(AND(ISNUMBER(E13),ISNUMBER(F13)),(E13/F13),"")</f>
      </c>
      <c r="M13" s="174">
        <f t="shared" si="1"/>
      </c>
      <c r="N13" s="5">
        <f>IF(ISNUMBER(M13),(('Prices &amp; Rates'!C$4/100)/(1-(1+'Prices &amp; Rates'!C$4/100)^(-M13))),"")</f>
      </c>
    </row>
    <row r="14" spans="1:14" ht="12.75">
      <c r="A14" s="46"/>
      <c r="B14" s="22"/>
      <c r="C14" s="156"/>
      <c r="D14" s="9"/>
      <c r="E14" s="156"/>
      <c r="F14" s="9"/>
      <c r="G14" s="156"/>
      <c r="H14" s="30">
        <f t="shared" si="2"/>
      </c>
      <c r="I14" s="156"/>
      <c r="J14" s="9"/>
      <c r="K14" s="156"/>
      <c r="L14" s="43">
        <f t="shared" si="3"/>
      </c>
      <c r="M14" s="174">
        <f t="shared" si="1"/>
      </c>
      <c r="N14" s="5">
        <f>IF(ISNUMBER(M14),(('Prices &amp; Rates'!C$4/100)/(1-(1+'Prices &amp; Rates'!C$4/100)^(-M14))),"")</f>
      </c>
    </row>
    <row r="15" spans="1:14" ht="12.75">
      <c r="A15" s="46"/>
      <c r="B15" s="22"/>
      <c r="C15" s="156"/>
      <c r="D15" s="9"/>
      <c r="E15" s="156"/>
      <c r="F15" s="9"/>
      <c r="G15" s="156"/>
      <c r="H15" s="30">
        <f t="shared" si="2"/>
      </c>
      <c r="I15" s="156"/>
      <c r="J15" s="9"/>
      <c r="K15" s="156"/>
      <c r="L15" s="43">
        <f t="shared" si="3"/>
      </c>
      <c r="M15" s="174">
        <f t="shared" si="1"/>
      </c>
      <c r="N15" s="5">
        <f>IF(ISNUMBER(M15),(('Prices &amp; Rates'!C$4/100)/(1-(1+'Prices &amp; Rates'!C$4/100)^(-M15))),"")</f>
      </c>
    </row>
    <row r="16" spans="1:14" ht="12.75">
      <c r="A16" s="46"/>
      <c r="B16" s="22"/>
      <c r="C16" s="156"/>
      <c r="D16" s="9"/>
      <c r="E16" s="156"/>
      <c r="F16" s="9"/>
      <c r="G16" s="156"/>
      <c r="H16" s="30">
        <f t="shared" si="2"/>
      </c>
      <c r="I16" s="156"/>
      <c r="J16" s="9"/>
      <c r="K16" s="156"/>
      <c r="L16" s="43">
        <f t="shared" si="3"/>
      </c>
      <c r="M16" s="174">
        <f t="shared" si="1"/>
      </c>
      <c r="N16" s="5">
        <f>IF(ISNUMBER(M16),(('Prices &amp; Rates'!C$4/100)/(1-(1+'Prices &amp; Rates'!C$4/100)^(-M16))),"")</f>
      </c>
    </row>
    <row r="17" spans="1:14" ht="12.75">
      <c r="A17" s="46"/>
      <c r="B17" s="22"/>
      <c r="C17" s="156"/>
      <c r="D17" s="9"/>
      <c r="E17" s="156"/>
      <c r="F17" s="9"/>
      <c r="G17" s="156"/>
      <c r="H17" s="30">
        <f t="shared" si="2"/>
      </c>
      <c r="I17" s="156"/>
      <c r="J17" s="9"/>
      <c r="K17" s="156"/>
      <c r="L17" s="43">
        <f t="shared" si="3"/>
      </c>
      <c r="M17" s="174">
        <f t="shared" si="1"/>
      </c>
      <c r="N17" s="5">
        <f>IF(ISNUMBER(M17),(('Prices &amp; Rates'!C$4/100)/(1-(1+'Prices &amp; Rates'!C$4/100)^(-M17))),"")</f>
      </c>
    </row>
    <row r="18" spans="1:14" ht="12.75">
      <c r="A18" s="46"/>
      <c r="B18" s="22"/>
      <c r="C18" s="156"/>
      <c r="D18" s="9"/>
      <c r="E18" s="156"/>
      <c r="F18" s="9"/>
      <c r="G18" s="156"/>
      <c r="H18" s="30">
        <f t="shared" si="2"/>
      </c>
      <c r="I18" s="156"/>
      <c r="J18" s="9"/>
      <c r="K18" s="156"/>
      <c r="L18" s="43">
        <f t="shared" si="3"/>
      </c>
      <c r="M18" s="174">
        <f t="shared" si="1"/>
      </c>
      <c r="N18" s="5">
        <f>IF(ISNUMBER(M18),(('Prices &amp; Rates'!C$4/100)/(1-(1+'Prices &amp; Rates'!C$4/100)^(-M18))),"")</f>
      </c>
    </row>
    <row r="19" spans="1:14" ht="12.75">
      <c r="A19" s="46"/>
      <c r="B19" s="22"/>
      <c r="C19" s="156"/>
      <c r="D19" s="9"/>
      <c r="E19" s="156"/>
      <c r="F19" s="9"/>
      <c r="G19" s="156"/>
      <c r="H19" s="30">
        <f t="shared" si="2"/>
      </c>
      <c r="I19" s="156"/>
      <c r="J19" s="9"/>
      <c r="K19" s="156"/>
      <c r="L19" s="43">
        <f t="shared" si="3"/>
      </c>
      <c r="M19" s="174">
        <f t="shared" si="1"/>
      </c>
      <c r="N19" s="5">
        <f>IF(ISNUMBER(M19),(('Prices &amp; Rates'!C$4/100)/(1-(1+'Prices &amp; Rates'!C$4/100)^(-M19))),"")</f>
      </c>
    </row>
    <row r="20" spans="1:14" ht="12.75">
      <c r="A20" s="46"/>
      <c r="B20" s="22"/>
      <c r="C20" s="156"/>
      <c r="D20" s="9"/>
      <c r="E20" s="156"/>
      <c r="F20" s="9"/>
      <c r="G20" s="156"/>
      <c r="H20" s="30">
        <f t="shared" si="2"/>
      </c>
      <c r="I20" s="156"/>
      <c r="J20" s="9"/>
      <c r="K20" s="156"/>
      <c r="L20" s="43">
        <f t="shared" si="3"/>
      </c>
      <c r="M20" s="174">
        <f t="shared" si="1"/>
      </c>
      <c r="N20" s="5">
        <f>IF(ISNUMBER(M20),(('Prices &amp; Rates'!C$4/100)/(1-(1+'Prices &amp; Rates'!C$4/100)^(-M20))),"")</f>
      </c>
    </row>
    <row r="21" spans="1:14" ht="12.75">
      <c r="A21" s="46"/>
      <c r="B21" s="22"/>
      <c r="C21" s="156"/>
      <c r="D21" s="9"/>
      <c r="E21" s="156"/>
      <c r="F21" s="9"/>
      <c r="G21" s="156"/>
      <c r="H21" s="30">
        <f t="shared" si="2"/>
      </c>
      <c r="I21" s="156"/>
      <c r="J21" s="9"/>
      <c r="K21" s="156"/>
      <c r="L21" s="43">
        <f t="shared" si="3"/>
      </c>
      <c r="M21" s="174">
        <f t="shared" si="1"/>
      </c>
      <c r="N21" s="5">
        <f>IF(ISNUMBER(M21),(('Prices &amp; Rates'!C$4/100)/(1-(1+'Prices &amp; Rates'!C$4/100)^(-M21))),"")</f>
      </c>
    </row>
    <row r="22" spans="1:14" ht="12.75">
      <c r="A22" s="46"/>
      <c r="B22" s="22"/>
      <c r="C22" s="156"/>
      <c r="D22" s="9"/>
      <c r="E22" s="156"/>
      <c r="F22" s="9"/>
      <c r="G22" s="156"/>
      <c r="H22" s="30">
        <f t="shared" si="2"/>
      </c>
      <c r="I22" s="156"/>
      <c r="J22" s="9"/>
      <c r="K22" s="156"/>
      <c r="L22" s="43">
        <f t="shared" si="3"/>
      </c>
      <c r="M22" s="174">
        <f t="shared" si="1"/>
      </c>
      <c r="N22" s="5">
        <f>IF(ISNUMBER(M22),(('Prices &amp; Rates'!C$4/100)/(1-(1+'Prices &amp; Rates'!C$4/100)^(-M22))),"")</f>
      </c>
    </row>
    <row r="23" spans="1:14" ht="12.75">
      <c r="A23" s="46"/>
      <c r="B23" s="22"/>
      <c r="C23" s="156"/>
      <c r="D23" s="9"/>
      <c r="E23" s="156"/>
      <c r="F23" s="9"/>
      <c r="G23" s="156"/>
      <c r="H23" s="30">
        <f t="shared" si="2"/>
      </c>
      <c r="I23" s="156"/>
      <c r="J23" s="9"/>
      <c r="K23" s="156"/>
      <c r="L23" s="43">
        <f t="shared" si="3"/>
      </c>
      <c r="M23" s="174">
        <f t="shared" si="1"/>
      </c>
      <c r="N23" s="5">
        <f>IF(ISNUMBER(M23),(('Prices &amp; Rates'!C$4/100)/(1-(1+'Prices &amp; Rates'!C$4/100)^(-M23))),"")</f>
      </c>
    </row>
    <row r="24" spans="1:14" ht="12.75">
      <c r="A24" s="46"/>
      <c r="B24" s="22"/>
      <c r="C24" s="156"/>
      <c r="D24" s="9"/>
      <c r="E24" s="156"/>
      <c r="F24" s="9"/>
      <c r="G24" s="156"/>
      <c r="H24" s="30">
        <f t="shared" si="2"/>
      </c>
      <c r="I24" s="156"/>
      <c r="J24" s="9"/>
      <c r="K24" s="156"/>
      <c r="L24" s="43">
        <f t="shared" si="3"/>
      </c>
      <c r="M24" s="174">
        <f t="shared" si="1"/>
      </c>
      <c r="N24" s="5">
        <f>IF(ISNUMBER(M24),(('Prices &amp; Rates'!C$4/100)/(1-(1+'Prices &amp; Rates'!C$4/100)^(-M24))),"")</f>
      </c>
    </row>
    <row r="25" spans="1:14" ht="12.75">
      <c r="A25" s="46"/>
      <c r="B25" s="22"/>
      <c r="C25" s="156"/>
      <c r="D25" s="9"/>
      <c r="E25" s="156"/>
      <c r="F25" s="9"/>
      <c r="G25" s="156"/>
      <c r="H25" s="30">
        <f t="shared" si="2"/>
      </c>
      <c r="I25" s="156"/>
      <c r="J25" s="9"/>
      <c r="K25" s="156"/>
      <c r="L25" s="43">
        <f t="shared" si="3"/>
      </c>
      <c r="M25" s="174">
        <f t="shared" si="1"/>
      </c>
      <c r="N25" s="5">
        <f>IF(ISNUMBER(M25),(('Prices &amp; Rates'!C$4/100)/(1-(1+'Prices &amp; Rates'!C$4/100)^(-M25))),"")</f>
      </c>
    </row>
    <row r="26" spans="1:14" ht="12.75">
      <c r="A26" s="46"/>
      <c r="B26" s="22"/>
      <c r="C26" s="156"/>
      <c r="D26" s="9"/>
      <c r="E26" s="156"/>
      <c r="F26" s="9"/>
      <c r="G26" s="156"/>
      <c r="H26" s="30">
        <f t="shared" si="2"/>
      </c>
      <c r="I26" s="156"/>
      <c r="J26" s="9"/>
      <c r="K26" s="156"/>
      <c r="L26" s="43">
        <f t="shared" si="3"/>
      </c>
      <c r="M26" s="174">
        <f t="shared" si="1"/>
      </c>
      <c r="N26" s="5">
        <f>IF(ISNUMBER(M26),(('Prices &amp; Rates'!C$4/100)/(1-(1+'Prices &amp; Rates'!C$4/100)^(-M26))),"")</f>
      </c>
    </row>
    <row r="27" spans="1:14" ht="12.75">
      <c r="A27" s="46"/>
      <c r="B27" s="22"/>
      <c r="C27" s="156"/>
      <c r="D27" s="9"/>
      <c r="E27" s="156"/>
      <c r="F27" s="9"/>
      <c r="G27" s="156"/>
      <c r="H27" s="30">
        <f t="shared" si="2"/>
      </c>
      <c r="I27" s="156"/>
      <c r="J27" s="9"/>
      <c r="K27" s="156"/>
      <c r="L27" s="43">
        <f t="shared" si="3"/>
      </c>
      <c r="M27" s="174">
        <f t="shared" si="1"/>
      </c>
      <c r="N27" s="5">
        <f>IF(ISNUMBER(M27),(('Prices &amp; Rates'!C$4/100)/(1-(1+'Prices &amp; Rates'!C$4/100)^(-M27))),"")</f>
      </c>
    </row>
    <row r="28" spans="1:14" ht="12.75">
      <c r="A28" s="46"/>
      <c r="B28" s="22"/>
      <c r="C28" s="156"/>
      <c r="D28" s="9"/>
      <c r="E28" s="156"/>
      <c r="F28" s="9"/>
      <c r="G28" s="156"/>
      <c r="H28" s="30">
        <f t="shared" si="2"/>
      </c>
      <c r="I28" s="156"/>
      <c r="J28" s="9"/>
      <c r="K28" s="156"/>
      <c r="L28" s="43">
        <f t="shared" si="3"/>
      </c>
      <c r="M28" s="174">
        <f t="shared" si="1"/>
      </c>
      <c r="N28" s="5">
        <f>IF(ISNUMBER(M28),(('Prices &amp; Rates'!C$4/100)/(1-(1+'Prices &amp; Rates'!C$4/100)^(-M28))),"")</f>
      </c>
    </row>
    <row r="29" spans="1:14" ht="12.75">
      <c r="A29" s="46"/>
      <c r="B29" s="22"/>
      <c r="C29" s="156"/>
      <c r="D29" s="9"/>
      <c r="E29" s="156"/>
      <c r="F29" s="9"/>
      <c r="G29" s="156"/>
      <c r="H29" s="30">
        <f t="shared" si="2"/>
      </c>
      <c r="I29" s="156"/>
      <c r="J29" s="9"/>
      <c r="K29" s="156"/>
      <c r="L29" s="43">
        <f t="shared" si="3"/>
      </c>
      <c r="M29" s="174">
        <f t="shared" si="1"/>
      </c>
      <c r="N29" s="5">
        <f>IF(ISNUMBER(M29),(('Prices &amp; Rates'!C$4/100)/(1-(1+'Prices &amp; Rates'!C$4/100)^(-M29))),"")</f>
      </c>
    </row>
    <row r="30" spans="1:14" ht="12.75">
      <c r="A30" s="46"/>
      <c r="B30" s="22"/>
      <c r="C30" s="156"/>
      <c r="D30" s="9"/>
      <c r="E30" s="156"/>
      <c r="F30" s="9"/>
      <c r="G30" s="156"/>
      <c r="H30" s="30">
        <f t="shared" si="2"/>
      </c>
      <c r="I30" s="156"/>
      <c r="J30" s="9"/>
      <c r="K30" s="156"/>
      <c r="L30" s="43">
        <f t="shared" si="3"/>
      </c>
      <c r="M30" s="174">
        <f t="shared" si="1"/>
      </c>
      <c r="N30" s="5">
        <f>IF(ISNUMBER(M30),(('Prices &amp; Rates'!C$4/100)/(1-(1+'Prices &amp; Rates'!C$4/100)^(-M30))),"")</f>
      </c>
    </row>
    <row r="31" spans="1:14" ht="12.75">
      <c r="A31" s="46"/>
      <c r="B31" s="22"/>
      <c r="C31" s="156"/>
      <c r="D31" s="9"/>
      <c r="E31" s="156"/>
      <c r="F31" s="9"/>
      <c r="G31" s="156"/>
      <c r="H31" s="30">
        <f t="shared" si="2"/>
      </c>
      <c r="I31" s="156"/>
      <c r="J31" s="9"/>
      <c r="K31" s="156"/>
      <c r="L31" s="43">
        <f t="shared" si="3"/>
      </c>
      <c r="M31" s="174">
        <f t="shared" si="1"/>
      </c>
      <c r="N31" s="5">
        <f>IF(ISNUMBER(M31),(('Prices &amp; Rates'!C$4/100)/(1-(1+'Prices &amp; Rates'!C$4/100)^(-M31))),"")</f>
      </c>
    </row>
    <row r="32" spans="1:14" ht="12.75">
      <c r="A32" s="46"/>
      <c r="B32" s="22"/>
      <c r="C32" s="156"/>
      <c r="D32" s="9"/>
      <c r="E32" s="156"/>
      <c r="F32" s="9"/>
      <c r="G32" s="156"/>
      <c r="H32" s="30">
        <f t="shared" si="2"/>
      </c>
      <c r="I32" s="156"/>
      <c r="J32" s="9"/>
      <c r="K32" s="156"/>
      <c r="L32" s="43">
        <f t="shared" si="3"/>
      </c>
      <c r="M32" s="174">
        <f t="shared" si="1"/>
      </c>
      <c r="N32" s="5">
        <f>IF(ISNUMBER(M32),(('Prices &amp; Rates'!C$4/100)/(1-(1+'Prices &amp; Rates'!C$4/100)^(-M32))),"")</f>
      </c>
    </row>
    <row r="33" spans="1:14" ht="12.75">
      <c r="A33" s="46"/>
      <c r="B33" s="22"/>
      <c r="C33" s="156"/>
      <c r="D33" s="9"/>
      <c r="E33" s="156"/>
      <c r="F33" s="9"/>
      <c r="G33" s="156"/>
      <c r="H33" s="30">
        <f t="shared" si="2"/>
      </c>
      <c r="I33" s="156"/>
      <c r="J33" s="9"/>
      <c r="K33" s="156"/>
      <c r="L33" s="43">
        <f t="shared" si="3"/>
      </c>
      <c r="M33" s="174">
        <f t="shared" si="1"/>
      </c>
      <c r="N33" s="5">
        <f>IF(ISNUMBER(M33),(('Prices &amp; Rates'!C$4/100)/(1-(1+'Prices &amp; Rates'!C$4/100)^(-M33))),"")</f>
      </c>
    </row>
    <row r="34" spans="1:14" ht="12.75">
      <c r="A34" s="46"/>
      <c r="B34" s="22"/>
      <c r="C34" s="156"/>
      <c r="D34" s="9"/>
      <c r="E34" s="156"/>
      <c r="F34" s="9"/>
      <c r="G34" s="156"/>
      <c r="H34" s="30">
        <f t="shared" si="2"/>
      </c>
      <c r="I34" s="156"/>
      <c r="J34" s="9"/>
      <c r="K34" s="156"/>
      <c r="L34" s="43">
        <f t="shared" si="3"/>
      </c>
      <c r="M34" s="174">
        <f t="shared" si="1"/>
      </c>
      <c r="N34" s="5">
        <f>IF(ISNUMBER(M34),(('Prices &amp; Rates'!C$4/100)/(1-(1+'Prices &amp; Rates'!C$4/100)^(-M34))),"")</f>
      </c>
    </row>
    <row r="35" spans="1:14" ht="12.75">
      <c r="A35" s="46"/>
      <c r="B35" s="22"/>
      <c r="C35" s="156"/>
      <c r="D35" s="9"/>
      <c r="E35" s="156"/>
      <c r="F35" s="9"/>
      <c r="G35" s="156"/>
      <c r="H35" s="30">
        <f t="shared" si="2"/>
      </c>
      <c r="I35" s="156"/>
      <c r="J35" s="9"/>
      <c r="K35" s="156"/>
      <c r="L35" s="43">
        <f t="shared" si="3"/>
      </c>
      <c r="M35" s="174">
        <f t="shared" si="1"/>
      </c>
      <c r="N35" s="5">
        <f>IF(ISNUMBER(M35),(('Prices &amp; Rates'!C$4/100)/(1-(1+'Prices &amp; Rates'!C$4/100)^(-M35))),"")</f>
      </c>
    </row>
    <row r="36" spans="1:14" ht="12.75">
      <c r="A36" s="46"/>
      <c r="B36" s="22"/>
      <c r="C36" s="156"/>
      <c r="D36" s="9"/>
      <c r="E36" s="156"/>
      <c r="F36" s="9"/>
      <c r="G36" s="156"/>
      <c r="H36" s="30">
        <f t="shared" si="2"/>
      </c>
      <c r="I36" s="156"/>
      <c r="J36" s="9"/>
      <c r="K36" s="156"/>
      <c r="L36" s="43">
        <f t="shared" si="3"/>
      </c>
      <c r="M36" s="174">
        <f t="shared" si="1"/>
      </c>
      <c r="N36" s="5">
        <f>IF(ISNUMBER(M36),(('Prices &amp; Rates'!C$4/100)/(1-(1+'Prices &amp; Rates'!C$4/100)^(-M36))),"")</f>
      </c>
    </row>
    <row r="37" spans="1:14" ht="12.75">
      <c r="A37" s="46"/>
      <c r="B37" s="22"/>
      <c r="C37" s="156"/>
      <c r="D37" s="9"/>
      <c r="E37" s="156"/>
      <c r="F37" s="9"/>
      <c r="G37" s="156"/>
      <c r="H37" s="30">
        <f t="shared" si="2"/>
      </c>
      <c r="I37" s="156"/>
      <c r="J37" s="9"/>
      <c r="K37" s="156"/>
      <c r="L37" s="43">
        <f t="shared" si="3"/>
      </c>
      <c r="M37" s="174">
        <f t="shared" si="1"/>
      </c>
      <c r="N37" s="5">
        <f>IF(ISNUMBER(M37),(('Prices &amp; Rates'!C$4/100)/(1-(1+'Prices &amp; Rates'!C$4/100)^(-M37))),"")</f>
      </c>
    </row>
    <row r="38" spans="1:14" ht="12.75">
      <c r="A38" s="46"/>
      <c r="B38" s="22"/>
      <c r="C38" s="156"/>
      <c r="D38" s="9"/>
      <c r="E38" s="156"/>
      <c r="F38" s="9"/>
      <c r="G38" s="156"/>
      <c r="H38" s="30">
        <f t="shared" si="2"/>
      </c>
      <c r="I38" s="156"/>
      <c r="J38" s="9"/>
      <c r="K38" s="156"/>
      <c r="L38" s="43">
        <f t="shared" si="3"/>
      </c>
      <c r="M38" s="174">
        <f t="shared" si="1"/>
      </c>
      <c r="N38" s="5">
        <f>IF(ISNUMBER(M38),(('Prices &amp; Rates'!C$4/100)/(1-(1+'Prices &amp; Rates'!C$4/100)^(-M38))),"")</f>
      </c>
    </row>
    <row r="39" spans="1:14" ht="12.75">
      <c r="A39" s="46"/>
      <c r="B39" s="22"/>
      <c r="C39" s="156"/>
      <c r="D39" s="9"/>
      <c r="E39" s="156"/>
      <c r="F39" s="9"/>
      <c r="G39" s="156"/>
      <c r="H39" s="30">
        <f t="shared" si="2"/>
      </c>
      <c r="I39" s="156"/>
      <c r="J39" s="9"/>
      <c r="K39" s="156"/>
      <c r="L39" s="43">
        <f t="shared" si="3"/>
      </c>
      <c r="M39" s="174">
        <f t="shared" si="1"/>
      </c>
      <c r="N39" s="5">
        <f>IF(ISNUMBER(M39),(('Prices &amp; Rates'!C$4/100)/(1-(1+'Prices &amp; Rates'!C$4/100)^(-M39))),"")</f>
      </c>
    </row>
    <row r="40" spans="1:14" ht="12.75">
      <c r="A40" s="46"/>
      <c r="B40" s="22"/>
      <c r="C40" s="156"/>
      <c r="D40" s="9"/>
      <c r="E40" s="156"/>
      <c r="F40" s="9"/>
      <c r="G40" s="156"/>
      <c r="H40" s="30">
        <f t="shared" si="2"/>
      </c>
      <c r="I40" s="156"/>
      <c r="J40" s="9"/>
      <c r="K40" s="156"/>
      <c r="L40" s="43">
        <f t="shared" si="3"/>
      </c>
      <c r="M40" s="174">
        <f t="shared" si="1"/>
      </c>
      <c r="N40" s="5">
        <f>IF(ISNUMBER(M40),(('Prices &amp; Rates'!C$4/100)/(1-(1+'Prices &amp; Rates'!C$4/100)^(-M40))),"")</f>
      </c>
    </row>
    <row r="41" spans="1:14" ht="12.75">
      <c r="A41" s="46"/>
      <c r="B41" s="22"/>
      <c r="C41" s="156"/>
      <c r="D41" s="9"/>
      <c r="E41" s="156"/>
      <c r="F41" s="9"/>
      <c r="G41" s="156"/>
      <c r="H41" s="30">
        <f t="shared" si="2"/>
      </c>
      <c r="I41" s="156"/>
      <c r="J41" s="9"/>
      <c r="K41" s="156"/>
      <c r="L41" s="43">
        <f t="shared" si="3"/>
      </c>
      <c r="M41" s="174">
        <f t="shared" si="1"/>
      </c>
      <c r="N41" s="5">
        <f>IF(ISNUMBER(M41),(('Prices &amp; Rates'!C$4/100)/(1-(1+'Prices &amp; Rates'!C$4/100)^(-M41))),"")</f>
      </c>
    </row>
    <row r="42" spans="1:14" ht="12.75">
      <c r="A42" s="46"/>
      <c r="B42" s="22"/>
      <c r="C42" s="156"/>
      <c r="D42" s="9"/>
      <c r="E42" s="156"/>
      <c r="F42" s="9"/>
      <c r="G42" s="156"/>
      <c r="H42" s="30">
        <f t="shared" si="2"/>
      </c>
      <c r="I42" s="156"/>
      <c r="J42" s="9"/>
      <c r="K42" s="156"/>
      <c r="L42" s="43">
        <f t="shared" si="3"/>
      </c>
      <c r="M42" s="174">
        <f t="shared" si="1"/>
      </c>
      <c r="N42" s="5">
        <f>IF(ISNUMBER(M42),(('Prices &amp; Rates'!C$4/100)/(1-(1+'Prices &amp; Rates'!C$4/100)^(-M42))),"")</f>
      </c>
    </row>
    <row r="43" spans="1:14" ht="12.75">
      <c r="A43" s="46"/>
      <c r="B43" s="22"/>
      <c r="C43" s="156"/>
      <c r="D43" s="9"/>
      <c r="E43" s="156"/>
      <c r="F43" s="9"/>
      <c r="G43" s="156"/>
      <c r="H43" s="30">
        <f t="shared" si="2"/>
      </c>
      <c r="I43" s="156"/>
      <c r="J43" s="9"/>
      <c r="K43" s="156"/>
      <c r="L43" s="43">
        <f t="shared" si="3"/>
      </c>
      <c r="M43" s="174">
        <f t="shared" si="1"/>
      </c>
      <c r="N43" s="5">
        <f>IF(ISNUMBER(M43),(('Prices &amp; Rates'!C$4/100)/(1-(1+'Prices &amp; Rates'!C$4/100)^(-M43))),"")</f>
      </c>
    </row>
    <row r="44" spans="1:14" ht="12.75">
      <c r="A44" s="46"/>
      <c r="B44" s="22"/>
      <c r="C44" s="156"/>
      <c r="D44" s="9"/>
      <c r="E44" s="156"/>
      <c r="F44" s="9"/>
      <c r="G44" s="156"/>
      <c r="H44" s="30">
        <f t="shared" si="2"/>
      </c>
      <c r="I44" s="156"/>
      <c r="J44" s="9"/>
      <c r="K44" s="156"/>
      <c r="L44" s="43">
        <f t="shared" si="3"/>
      </c>
      <c r="M44" s="174">
        <f t="shared" si="1"/>
      </c>
      <c r="N44" s="5">
        <f>IF(ISNUMBER(M44),(('Prices &amp; Rates'!C$4/100)/(1-(1+'Prices &amp; Rates'!C$4/100)^(-M44))),"")</f>
      </c>
    </row>
    <row r="45" spans="1:14" ht="12.75">
      <c r="A45" s="46"/>
      <c r="B45" s="22"/>
      <c r="C45" s="156"/>
      <c r="D45" s="9"/>
      <c r="E45" s="156"/>
      <c r="F45" s="9"/>
      <c r="G45" s="156"/>
      <c r="H45" s="30">
        <f t="shared" si="2"/>
      </c>
      <c r="I45" s="156"/>
      <c r="J45" s="9"/>
      <c r="K45" s="156"/>
      <c r="L45" s="43">
        <f t="shared" si="3"/>
      </c>
      <c r="M45" s="174">
        <f t="shared" si="1"/>
      </c>
      <c r="N45" s="5">
        <f>IF(ISNUMBER(M45),(('Prices &amp; Rates'!C$4/100)/(1-(1+'Prices &amp; Rates'!C$4/100)^(-M45))),"")</f>
      </c>
    </row>
    <row r="46" spans="1:14" ht="12.75">
      <c r="A46" s="46"/>
      <c r="B46" s="22"/>
      <c r="C46" s="156"/>
      <c r="D46" s="9"/>
      <c r="E46" s="156"/>
      <c r="F46" s="9"/>
      <c r="G46" s="156"/>
      <c r="H46" s="30">
        <f t="shared" si="2"/>
      </c>
      <c r="I46" s="156"/>
      <c r="J46" s="9"/>
      <c r="K46" s="156"/>
      <c r="L46" s="43">
        <f t="shared" si="3"/>
      </c>
      <c r="M46" s="174">
        <f t="shared" si="1"/>
      </c>
      <c r="N46" s="5">
        <f>IF(ISNUMBER(M46),(('Prices &amp; Rates'!C$4/100)/(1-(1+'Prices &amp; Rates'!C$4/100)^(-M46))),"")</f>
      </c>
    </row>
    <row r="47" spans="1:14" ht="12.75">
      <c r="A47" s="46"/>
      <c r="B47" s="22"/>
      <c r="C47" s="156"/>
      <c r="D47" s="9"/>
      <c r="E47" s="156"/>
      <c r="F47" s="9"/>
      <c r="G47" s="156"/>
      <c r="H47" s="30">
        <f t="shared" si="2"/>
      </c>
      <c r="I47" s="156"/>
      <c r="J47" s="9"/>
      <c r="K47" s="156"/>
      <c r="L47" s="43">
        <f t="shared" si="3"/>
      </c>
      <c r="M47" s="174">
        <f t="shared" si="1"/>
      </c>
      <c r="N47" s="5">
        <f>IF(ISNUMBER(M47),(('Prices &amp; Rates'!C$4/100)/(1-(1+'Prices &amp; Rates'!C$4/100)^(-M47))),"")</f>
      </c>
    </row>
    <row r="48" spans="1:14" ht="12.75">
      <c r="A48" s="46"/>
      <c r="B48" s="22"/>
      <c r="C48" s="156"/>
      <c r="D48" s="9"/>
      <c r="E48" s="156"/>
      <c r="F48" s="9"/>
      <c r="G48" s="156"/>
      <c r="H48" s="30">
        <f t="shared" si="2"/>
      </c>
      <c r="I48" s="156"/>
      <c r="J48" s="9"/>
      <c r="K48" s="156"/>
      <c r="L48" s="43">
        <f t="shared" si="3"/>
      </c>
      <c r="M48" s="174">
        <f t="shared" si="1"/>
      </c>
      <c r="N48" s="5">
        <f>IF(ISNUMBER(M48),(('Prices &amp; Rates'!C$4/100)/(1-(1+'Prices &amp; Rates'!C$4/100)^(-M48))),"")</f>
      </c>
    </row>
    <row r="49" spans="1:14" ht="12.75">
      <c r="A49" s="46"/>
      <c r="B49" s="22"/>
      <c r="C49" s="156"/>
      <c r="D49" s="9"/>
      <c r="E49" s="156"/>
      <c r="F49" s="9"/>
      <c r="G49" s="156"/>
      <c r="H49" s="30">
        <f t="shared" si="2"/>
      </c>
      <c r="I49" s="156"/>
      <c r="J49" s="9"/>
      <c r="K49" s="156"/>
      <c r="L49" s="43">
        <f t="shared" si="3"/>
      </c>
      <c r="M49" s="174">
        <f t="shared" si="1"/>
      </c>
      <c r="N49" s="5">
        <f>IF(ISNUMBER(M49),(('Prices &amp; Rates'!C$4/100)/(1-(1+'Prices &amp; Rates'!C$4/100)^(-M49))),"")</f>
      </c>
    </row>
    <row r="50" spans="1:14" ht="12.75">
      <c r="A50" s="46"/>
      <c r="B50" s="22"/>
      <c r="C50" s="156"/>
      <c r="D50" s="9"/>
      <c r="E50" s="156"/>
      <c r="F50" s="9"/>
      <c r="G50" s="156"/>
      <c r="H50" s="30">
        <f t="shared" si="2"/>
      </c>
      <c r="I50" s="156"/>
      <c r="J50" s="9"/>
      <c r="K50" s="156"/>
      <c r="L50" s="43">
        <f t="shared" si="3"/>
      </c>
      <c r="M50" s="174">
        <f t="shared" si="1"/>
      </c>
      <c r="N50" s="5">
        <f>IF(ISNUMBER(M50),(('Prices &amp; Rates'!C$4/100)/(1-(1+'Prices &amp; Rates'!C$4/100)^(-M50))),"")</f>
      </c>
    </row>
  </sheetData>
  <sheetProtection sheet="1" objects="1" scenarios="1"/>
  <printOptions/>
  <pageMargins left="0.75" right="0.75" top="1" bottom="1" header="0.5" footer="0.5"/>
  <pageSetup horizontalDpi="600" verticalDpi="600" orientation="portrait" scale="69" r:id="rId3"/>
  <legacyDrawing r:id="rId2"/>
</worksheet>
</file>

<file path=xl/worksheets/sheet5.xml><?xml version="1.0" encoding="utf-8"?>
<worksheet xmlns="http://schemas.openxmlformats.org/spreadsheetml/2006/main" xmlns:r="http://schemas.openxmlformats.org/officeDocument/2006/relationships">
  <sheetPr codeName="Sheet4"/>
  <dimension ref="A1:C6"/>
  <sheetViews>
    <sheetView showRowColHeaders="0" zoomScale="200" zoomScaleNormal="200" workbookViewId="0" topLeftCell="A1">
      <selection activeCell="C2" sqref="C2"/>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121</v>
      </c>
      <c r="B1" s="21" t="s">
        <v>120</v>
      </c>
      <c r="C1" s="175" t="s">
        <v>84</v>
      </c>
    </row>
    <row r="2" spans="1:3" ht="12.75">
      <c r="A2" s="1" t="s">
        <v>118</v>
      </c>
      <c r="B2" s="1" t="s">
        <v>11</v>
      </c>
      <c r="C2" s="11">
        <v>1.2</v>
      </c>
    </row>
    <row r="3" spans="1:3" ht="12.75">
      <c r="A3" s="1" t="s">
        <v>119</v>
      </c>
      <c r="B3" s="1" t="s">
        <v>11</v>
      </c>
      <c r="C3" s="11">
        <v>0.8</v>
      </c>
    </row>
    <row r="4" spans="1:3" ht="12.75">
      <c r="A4" s="1" t="s">
        <v>12</v>
      </c>
      <c r="B4" s="1" t="s">
        <v>13</v>
      </c>
      <c r="C4" s="11">
        <v>12</v>
      </c>
    </row>
    <row r="5" spans="1:3" ht="12.75">
      <c r="A5" s="1" t="s">
        <v>14</v>
      </c>
      <c r="B5" s="1" t="s">
        <v>15</v>
      </c>
      <c r="C5" s="11">
        <v>10</v>
      </c>
    </row>
    <row r="6" spans="1:3" ht="12.75">
      <c r="A6" s="1" t="s">
        <v>92</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1999-12-30T01:28:14Z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